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 tabRatio="500"/>
  </bookViews>
  <sheets>
    <sheet name="Yearly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8" i="1" l="1"/>
  <c r="O86" i="1"/>
  <c r="O87" i="1"/>
  <c r="O89" i="1"/>
  <c r="O90" i="1"/>
  <c r="O91" i="1"/>
  <c r="O92" i="1"/>
  <c r="O93" i="1"/>
  <c r="C112" i="1"/>
  <c r="O7" i="1"/>
  <c r="O8" i="1"/>
  <c r="O9" i="1"/>
  <c r="O10" i="1"/>
  <c r="O11" i="1"/>
  <c r="D112" i="1"/>
  <c r="O21" i="1"/>
  <c r="O19" i="1"/>
  <c r="O18" i="1"/>
  <c r="O20" i="1"/>
  <c r="O22" i="1"/>
  <c r="O23" i="1"/>
  <c r="C105" i="1"/>
  <c r="D105" i="1"/>
  <c r="O26" i="1"/>
  <c r="O27" i="1"/>
  <c r="O28" i="1"/>
  <c r="O29" i="1"/>
  <c r="O30" i="1"/>
  <c r="O31" i="1"/>
  <c r="O32" i="1"/>
  <c r="O33" i="1"/>
  <c r="O34" i="1"/>
  <c r="C106" i="1"/>
  <c r="D106" i="1"/>
  <c r="O37" i="1"/>
  <c r="O38" i="1"/>
  <c r="O39" i="1"/>
  <c r="O40" i="1"/>
  <c r="O41" i="1"/>
  <c r="O42" i="1"/>
  <c r="O43" i="1"/>
  <c r="O44" i="1"/>
  <c r="O45" i="1"/>
  <c r="C107" i="1"/>
  <c r="D107" i="1"/>
  <c r="O48" i="1"/>
  <c r="O49" i="1"/>
  <c r="O50" i="1"/>
  <c r="O51" i="1"/>
  <c r="O52" i="1"/>
  <c r="O53" i="1"/>
  <c r="O54" i="1"/>
  <c r="C108" i="1"/>
  <c r="D108" i="1"/>
  <c r="O57" i="1"/>
  <c r="O58" i="1"/>
  <c r="O59" i="1"/>
  <c r="O60" i="1"/>
  <c r="O61" i="1"/>
  <c r="O62" i="1"/>
  <c r="O63" i="1"/>
  <c r="O64" i="1"/>
  <c r="O65" i="1"/>
  <c r="C109" i="1"/>
  <c r="D109" i="1"/>
  <c r="O68" i="1"/>
  <c r="O69" i="1"/>
  <c r="O70" i="1"/>
  <c r="O71" i="1"/>
  <c r="O72" i="1"/>
  <c r="O73" i="1"/>
  <c r="O74" i="1"/>
  <c r="O75" i="1"/>
  <c r="O76" i="1"/>
  <c r="C110" i="1"/>
  <c r="D110" i="1"/>
  <c r="O79" i="1"/>
  <c r="O80" i="1"/>
  <c r="O81" i="1"/>
  <c r="O82" i="1"/>
  <c r="O83" i="1"/>
  <c r="C111" i="1"/>
  <c r="D111" i="1"/>
  <c r="D113" i="1"/>
  <c r="N93" i="1"/>
  <c r="N23" i="1"/>
  <c r="N34" i="1"/>
  <c r="N45" i="1"/>
  <c r="N54" i="1"/>
  <c r="N65" i="1"/>
  <c r="N76" i="1"/>
  <c r="N83" i="1"/>
  <c r="N101" i="1"/>
  <c r="C93" i="1"/>
  <c r="C23" i="1"/>
  <c r="C34" i="1"/>
  <c r="C45" i="1"/>
  <c r="C54" i="1"/>
  <c r="C65" i="1"/>
  <c r="C76" i="1"/>
  <c r="C83" i="1"/>
  <c r="C101" i="1"/>
  <c r="H23" i="1"/>
  <c r="H34" i="1"/>
  <c r="H45" i="1"/>
  <c r="H54" i="1"/>
  <c r="H65" i="1"/>
  <c r="H76" i="1"/>
  <c r="H83" i="1"/>
  <c r="H93" i="1"/>
  <c r="H101" i="1"/>
  <c r="J23" i="1"/>
  <c r="J34" i="1"/>
  <c r="J45" i="1"/>
  <c r="J54" i="1"/>
  <c r="J65" i="1"/>
  <c r="J76" i="1"/>
  <c r="J83" i="1"/>
  <c r="J93" i="1"/>
  <c r="J101" i="1"/>
  <c r="D23" i="1"/>
  <c r="D34" i="1"/>
  <c r="D45" i="1"/>
  <c r="D54" i="1"/>
  <c r="D65" i="1"/>
  <c r="D76" i="1"/>
  <c r="D83" i="1"/>
  <c r="D93" i="1"/>
  <c r="D101" i="1"/>
  <c r="E23" i="1"/>
  <c r="E34" i="1"/>
  <c r="E45" i="1"/>
  <c r="E54" i="1"/>
  <c r="E65" i="1"/>
  <c r="E76" i="1"/>
  <c r="E83" i="1"/>
  <c r="E93" i="1"/>
  <c r="E101" i="1"/>
  <c r="F23" i="1"/>
  <c r="F34" i="1"/>
  <c r="F45" i="1"/>
  <c r="F54" i="1"/>
  <c r="F65" i="1"/>
  <c r="F76" i="1"/>
  <c r="F83" i="1"/>
  <c r="F93" i="1"/>
  <c r="F101" i="1"/>
  <c r="G23" i="1"/>
  <c r="G34" i="1"/>
  <c r="G45" i="1"/>
  <c r="G54" i="1"/>
  <c r="G65" i="1"/>
  <c r="G76" i="1"/>
  <c r="G83" i="1"/>
  <c r="G93" i="1"/>
  <c r="G101" i="1"/>
  <c r="I23" i="1"/>
  <c r="I34" i="1"/>
  <c r="I45" i="1"/>
  <c r="I54" i="1"/>
  <c r="I65" i="1"/>
  <c r="I76" i="1"/>
  <c r="I83" i="1"/>
  <c r="I93" i="1"/>
  <c r="I101" i="1"/>
  <c r="K23" i="1"/>
  <c r="K34" i="1"/>
  <c r="K45" i="1"/>
  <c r="K54" i="1"/>
  <c r="K65" i="1"/>
  <c r="K76" i="1"/>
  <c r="K83" i="1"/>
  <c r="K93" i="1"/>
  <c r="K101" i="1"/>
  <c r="L23" i="1"/>
  <c r="L34" i="1"/>
  <c r="L45" i="1"/>
  <c r="L54" i="1"/>
  <c r="L65" i="1"/>
  <c r="L76" i="1"/>
  <c r="L83" i="1"/>
  <c r="L93" i="1"/>
  <c r="L101" i="1"/>
  <c r="M23" i="1"/>
  <c r="M34" i="1"/>
  <c r="M45" i="1"/>
  <c r="M54" i="1"/>
  <c r="M65" i="1"/>
  <c r="M76" i="1"/>
  <c r="M83" i="1"/>
  <c r="M93" i="1"/>
  <c r="M101" i="1"/>
  <c r="O101" i="1"/>
  <c r="O100" i="1"/>
  <c r="O102" i="1"/>
  <c r="C113" i="1"/>
  <c r="B110" i="1"/>
  <c r="B112" i="1"/>
  <c r="B111" i="1"/>
  <c r="B105" i="1"/>
  <c r="B109" i="1"/>
  <c r="B108" i="1"/>
  <c r="B107" i="1"/>
  <c r="B106" i="1"/>
  <c r="N100" i="1"/>
  <c r="N102" i="1"/>
  <c r="M100" i="1"/>
  <c r="M102" i="1"/>
  <c r="L100" i="1"/>
  <c r="L102" i="1"/>
  <c r="K100" i="1"/>
  <c r="K102" i="1"/>
  <c r="J100" i="1"/>
  <c r="J102" i="1"/>
  <c r="I100" i="1"/>
  <c r="I102" i="1"/>
  <c r="H100" i="1"/>
  <c r="H102" i="1"/>
  <c r="G100" i="1"/>
  <c r="G102" i="1"/>
  <c r="F100" i="1"/>
  <c r="F102" i="1"/>
  <c r="E100" i="1"/>
  <c r="E102" i="1"/>
  <c r="D100" i="1"/>
  <c r="D102" i="1"/>
  <c r="C100" i="1"/>
  <c r="C102" i="1"/>
  <c r="N11" i="1"/>
  <c r="C11" i="1"/>
  <c r="D11" i="1"/>
  <c r="E11" i="1"/>
  <c r="F11" i="1"/>
  <c r="G11" i="1"/>
  <c r="H11" i="1"/>
  <c r="I11" i="1"/>
  <c r="J11" i="1"/>
  <c r="K11" i="1"/>
  <c r="L11" i="1"/>
  <c r="M11" i="1"/>
</calcChain>
</file>

<file path=xl/sharedStrings.xml><?xml version="1.0" encoding="utf-8"?>
<sst xmlns="http://schemas.openxmlformats.org/spreadsheetml/2006/main" count="221" uniqueCount="81">
  <si>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</si>
  <si>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</si>
  <si>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</si>
  <si>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</si>
  <si>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</si>
  <si>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</si>
  <si>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</si>
  <si>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</si>
  <si>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</si>
  <si>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</si>
  <si>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</si>
  <si>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</si>
  <si>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</si>
  <si>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Salary</t>
  </si>
  <si>
    <t>Bonus</t>
  </si>
  <si>
    <t>Investments</t>
  </si>
  <si>
    <t>Other</t>
  </si>
  <si>
    <t>Home Insurance</t>
  </si>
  <si>
    <t>Property Taxes</t>
  </si>
  <si>
    <t>Car Payments</t>
  </si>
  <si>
    <t>Bus/Transit Pass</t>
  </si>
  <si>
    <t>Telephone</t>
  </si>
  <si>
    <t>Electricity</t>
  </si>
  <si>
    <t>Gas/Heating Oil</t>
  </si>
  <si>
    <t>Cell Phones</t>
  </si>
  <si>
    <t>Internet</t>
  </si>
  <si>
    <t>Television</t>
  </si>
  <si>
    <t>Water</t>
  </si>
  <si>
    <t>Fuel</t>
  </si>
  <si>
    <t>Maintenance</t>
  </si>
  <si>
    <t>Health Insurance</t>
  </si>
  <si>
    <t>Dental</t>
  </si>
  <si>
    <t>Prescriptions</t>
  </si>
  <si>
    <t>Glasses &amp; Contacts</t>
  </si>
  <si>
    <t>Life Insurance</t>
  </si>
  <si>
    <t>Gifts</t>
  </si>
  <si>
    <t>Vacations</t>
  </si>
  <si>
    <t>Entertainment</t>
  </si>
  <si>
    <t>Pets</t>
  </si>
  <si>
    <t>Hobbies</t>
  </si>
  <si>
    <t>Restaurants</t>
  </si>
  <si>
    <t>Bank Fees</t>
  </si>
  <si>
    <t>Interest Payments</t>
  </si>
  <si>
    <t>Debt Repayment</t>
  </si>
  <si>
    <t>Credit Card Repayment</t>
  </si>
  <si>
    <t>Emergency Fund Savings</t>
  </si>
  <si>
    <t>Retirement Savings</t>
  </si>
  <si>
    <t>Groceries</t>
  </si>
  <si>
    <t>Clothing</t>
  </si>
  <si>
    <t>Childcare</t>
  </si>
  <si>
    <t>School Supplies</t>
  </si>
  <si>
    <t>Tuition</t>
  </si>
  <si>
    <t>Income Taxes Due</t>
  </si>
  <si>
    <t>Books</t>
  </si>
  <si>
    <t>Activities</t>
  </si>
  <si>
    <t>Holiday Expenses</t>
  </si>
  <si>
    <t>Allowance</t>
  </si>
  <si>
    <t>Difference</t>
  </si>
  <si>
    <t>License &amp; Registration</t>
  </si>
  <si>
    <t>Car Insurance</t>
  </si>
  <si>
    <t>Taxi &amp; Ride Shares</t>
  </si>
  <si>
    <t>Hair &amp; Personal Care</t>
  </si>
  <si>
    <t>Home Expenses</t>
  </si>
  <si>
    <t>Transportation</t>
  </si>
  <si>
    <t>Utilities</t>
  </si>
  <si>
    <t>Medical</t>
  </si>
  <si>
    <t>Financial</t>
  </si>
  <si>
    <t>Enjoyment</t>
  </si>
  <si>
    <t>Routine Expenses</t>
  </si>
  <si>
    <t>Family</t>
  </si>
  <si>
    <t>Totals</t>
  </si>
  <si>
    <t>Income</t>
  </si>
  <si>
    <t>Expenses</t>
  </si>
  <si>
    <t>Category</t>
  </si>
  <si>
    <t>% of Income</t>
  </si>
  <si>
    <t>Totals &amp; Summary</t>
  </si>
  <si>
    <t>Rent/Mortgage</t>
  </si>
  <si>
    <t>Enter your monthly expenses for each category. Some will be the same each month, while others will vary throughout the year.</t>
  </si>
  <si>
    <t>For each month, enter your net income – that's after taxes and deductions.</t>
  </si>
  <si>
    <t>Monthly and yearly totals of your income and expenses are shown here. Negative values (expenses greater than income) are highlighted in red.</t>
  </si>
  <si>
    <t>Yearly Money Management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</si>
</sst>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6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Verdana"/>
      <family val="2"/>
    </font>
    <font>
      <b/>
      <u/>
      <sz val="24"/>
      <name val="Verdana"/>
      <family val="2"/>
    </font>
    <font>
      <sz val="28"/>
      <name val="Harrington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 applyFont="1" applyFill="1"/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Fill="1"/>
    <xf numFmtId="10" fontId="0" fillId="0" borderId="0" xfId="0" applyNumberFormat="1" applyFont="1" applyFill="1" applyBorder="1"/>
    <xf numFmtId="10" fontId="0" fillId="0" borderId="0" xfId="0" applyNumberFormat="1" applyFont="1" applyFill="1"/>
    <xf numFmtId="4" fontId="0" fillId="0" borderId="0" xfId="0" applyNumberFormat="1" applyFont="1" applyFill="1" applyBorder="1"/>
    <xf numFmtId="4" fontId="0" fillId="0" borderId="0" xfId="0" applyNumberFormat="1" applyFont="1"/>
    <xf numFmtId="0" fontId="0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B0F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E663B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FBF83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4" defaultTableStyle="Squawkfox Expenses" defaultPivotStyle="PivotStyleMedium7">
    <tableStyle name="Squawkfox - Category" pivot="0" count="6">
      <tableStyleElement type="wholeTable" dxfId="315"/>
      <tableStyleElement type="headerRow" dxfId="314"/>
      <tableStyleElement type="totalRow" dxfId="313"/>
      <tableStyleElement type="firstColumn" dxfId="312"/>
      <tableStyleElement type="lastColumn" dxfId="311"/>
      <tableStyleElement type="firstHeaderCell" dxfId="310"/>
    </tableStyle>
    <tableStyle name="Squawkfox - Income" pivot="0" count="6">
      <tableStyleElement type="wholeTable" dxfId="309"/>
      <tableStyleElement type="headerRow" dxfId="308"/>
      <tableStyleElement type="totalRow" dxfId="307"/>
      <tableStyleElement type="firstColumn" dxfId="306"/>
      <tableStyleElement type="lastColumn" dxfId="305"/>
      <tableStyleElement type="firstHeaderCell" dxfId="304"/>
    </tableStyle>
    <tableStyle name="Squawkfox - Summaries" pivot="0" count="6">
      <tableStyleElement type="wholeTable" dxfId="303"/>
      <tableStyleElement type="headerRow" dxfId="302"/>
      <tableStyleElement type="totalRow" dxfId="301"/>
      <tableStyleElement type="firstColumn" dxfId="300"/>
      <tableStyleElement type="lastColumn" dxfId="299"/>
      <tableStyleElement type="firstHeaderCell" dxfId="298"/>
    </tableStyle>
    <tableStyle name="Squawkfox Expenses" pivot="0" count="6">
      <tableStyleElement type="wholeTable" dxfId="297"/>
      <tableStyleElement type="headerRow" dxfId="296"/>
      <tableStyleElement type="totalRow" dxfId="295"/>
      <tableStyleElement type="firstColumn" dxfId="294"/>
      <tableStyleElement type="lastColumn" dxfId="293"/>
      <tableStyleElement type="firstHeaderCell" dxfId="292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83D"/>
      <color rgb="FF60C6E1"/>
      <color rgb="FFCB8AD4"/>
      <color rgb="FFE749DF"/>
      <color rgb="FFACB949"/>
      <color rgb="FFE663BD"/>
      <color rgb="FFFCD953"/>
      <color rgb="FF9EC5D9"/>
      <color rgb="FFCF5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 Income vs. Expenses</a:t>
            </a:r>
          </a:p>
          <a:p>
            <a:pPr algn="l">
              <a:defRPr b="1"/>
            </a:pPr>
            <a:r>
              <a:rPr lang="en-US" b="0"/>
              <a:t>For</a:t>
            </a:r>
            <a:r>
              <a:rPr lang="en-US" b="0" baseline="0"/>
              <a:t> each month, this shows your total income and expenses,</a:t>
            </a:r>
          </a:p>
          <a:p>
            <a:pPr algn="l">
              <a:defRPr b="1"/>
            </a:pPr>
            <a:r>
              <a:rPr lang="en-US" b="0" baseline="0"/>
              <a:t>and a line indicating the difference between the two.</a:t>
            </a:r>
            <a:endParaRPr lang="en-US" b="0"/>
          </a:p>
        </c:rich>
      </c:tx>
      <c:layout>
        <c:manualLayout>
          <c:xMode val="edge"/>
          <c:yMode val="edge"/>
          <c:x val="1.44472361809045E-2"/>
          <c:y val="2.0547945205479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'Yearly Budget'!$B$100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'Yearly Budget'!$C$99:$N$99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Budget'!$C$100:$N$100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'Yearly Budget'!$B$101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60C6E1"/>
            </a:solidFill>
            <a:ln>
              <a:noFill/>
            </a:ln>
            <a:effectLst/>
          </c:spPr>
          <c:invertIfNegative val="0"/>
          <c:cat>
            <c:strRef>
              <c:f>'Yearly Budget'!$C$99:$N$99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Budget'!$C$101:$N$101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8885120"/>
        <c:axId val="-218884576"/>
      </c:barChart>
      <c:lineChart>
        <c:grouping val="standard"/>
        <c:varyColors val="0"/>
        <c:ser>
          <c:idx val="2"/>
          <c:order val="2"/>
          <c:tx>
            <c:strRef>
              <c:f>'Yearly Budget'!$B$102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'Yearly Budget'!$C$99:$N$99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Budget'!$C$102:$N$102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8885120"/>
        <c:axId val="-218884576"/>
      </c:lineChart>
      <c:catAx>
        <c:axId val="-218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8884576"/>
        <c:crosses val="autoZero"/>
        <c:auto val="1"/>
        <c:lblAlgn val="ctr"/>
        <c:lblOffset val="100"/>
        <c:noMultiLvlLbl val="0"/>
      </c:catAx>
      <c:valAx>
        <c:axId val="-21888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88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algn="l"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Expense Breakdown</a:t>
            </a:r>
          </a:p>
          <a:p>
            <a:pPr algn="l">
              <a:defRPr/>
            </a:pPr>
            <a:r>
              <a:rPr lang="en-US" sz="1400" b="0"/>
              <a:t>Where</a:t>
            </a:r>
            <a:r>
              <a:rPr lang="en-US" sz="1400" b="0" baseline="0"/>
              <a:t> all the money went over the year</a:t>
            </a:r>
            <a:endParaRPr lang="en-US" sz="1400" b="0"/>
          </a:p>
        </c:rich>
      </c:tx>
      <c:layout>
        <c:manualLayout>
          <c:xMode val="edge"/>
          <c:yMode val="edge"/>
          <c:x val="1.7056603773584901E-2"/>
          <c:y val="3.1578947368420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 algn="l"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'Yearly Budget'!$C$104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3"/>
              <c:layout>
                <c:manualLayout>
                  <c:x val="1.0062893081761001E-2"/>
                  <c:y val="2.10526315789457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'Yearly Budget'!$B$105:$B$112</c:f>
              <c:strCache>
                <c:ptCount val="8"/>
                <c:pt idx="0">
                  <c:v>Home Expenses</c:v>
                </c:pt>
                <c:pt idx="1">
                  <c:v>Transportation</c:v>
                </c:pt>
                <c:pt idx="2">
                  <c:v>Utilities</c:v>
                </c:pt>
                <c:pt idx="3">
                  <c:v>Medical</c:v>
                </c:pt>
                <c:pt idx="4">
                  <c:v>Financial</c:v>
                </c:pt>
                <c:pt idx="5">
                  <c:v>Enjoyment</c:v>
                </c:pt>
                <c:pt idx="6">
                  <c:v>Routine Expenses</c:v>
                </c:pt>
                <c:pt idx="7">
                  <c:v>Family</c:v>
                </c:pt>
              </c:strCache>
            </c:strRef>
          </c:cat>
          <c:val>
            <c:numRef>
              <c:f>'Yearly Budget'!$C$105:$C$112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154</xdr:row>
      <xdr:rowOff>101600</xdr:rowOff>
    </xdr:from>
    <xdr:to>
      <xdr:col>10</xdr:col>
      <xdr:colOff>469900</xdr:colOff>
      <xdr:row>188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115</xdr:row>
      <xdr:rowOff>139700</xdr:rowOff>
    </xdr:from>
    <xdr:to>
      <xdr:col>10</xdr:col>
      <xdr:colOff>469900</xdr:colOff>
      <xdr:row>152</xdr:row>
      <xdr:rowOff>63500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Income" displayName="Income" ref="B6:O11" totalsRowCount="1">
  <autoFilter ref="B6:O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Income" totalsRowLabel="Total" totalsRowDxfId="288"/>
    <tableColumn id="2" name="Jan" totalsRowFunction="sum" totalsRowDxfId="287"/>
    <tableColumn id="3" name="Feb" totalsRowFunction="sum" totalsRowDxfId="286"/>
    <tableColumn id="4" name="Mar" totalsRowFunction="sum" totalsRowDxfId="285"/>
    <tableColumn id="5" name="Apr" totalsRowFunction="sum" totalsRowDxfId="284"/>
    <tableColumn id="6" name="May" totalsRowFunction="sum" totalsRowDxfId="283"/>
    <tableColumn id="7" name="Jun" totalsRowFunction="sum" totalsRowDxfId="282"/>
    <tableColumn id="8" name="Jul" totalsRowFunction="sum" totalsRowDxfId="281"/>
    <tableColumn id="9" name="Aug" totalsRowFunction="sum" totalsRowDxfId="280"/>
    <tableColumn id="10" name="Sep" totalsRowFunction="sum" totalsRowDxfId="279"/>
    <tableColumn id="11" name="Oct" totalsRowFunction="sum" totalsRowDxfId="278"/>
    <tableColumn id="12" name="Nov" totalsRowFunction="sum" totalsRowDxfId="277"/>
    <tableColumn id="13" name="Dec" totalsRowFunction="sum" totalsRowDxfId="276"/>
    <tableColumn id="14" name="Total" totalsRowFunction="sum" totalsRowDxfId="275">
      <calculatedColumnFormula>SUM(C7:N7)</calculatedColumnFormula>
    </tableColumn>
  </tableColumns>
  <tableStyleInfo name="Squawkfox - Summaries" showFirstColumn="1" showLastColumn="1" showRowStripes="1" showColumnStripes="1"/>
</table>
</file>

<file path=xl/tables/table10.xml><?xml version="1.0" encoding="utf-8"?>
<table xmlns="http://schemas.openxmlformats.org/spreadsheetml/2006/main" id="11" name="Totals" displayName="Totals" ref="B99:O102" totalsRowCount="1" headerRowDxfId="34">
  <autoFilter ref="B99:O1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otals" totalsRowLabel="Difference" totalsRowDxfId="33"/>
    <tableColumn id="2" name="Jan" totalsRowFunction="custom" totalsRowDxfId="32">
      <totalsRowFormula>C100+C101</totalsRowFormula>
    </tableColumn>
    <tableColumn id="3" name="Feb" totalsRowFunction="custom" dataDxfId="31" totalsRowDxfId="30">
      <totalsRowFormula>D100+D101</totalsRowFormula>
    </tableColumn>
    <tableColumn id="4" name="Mar" totalsRowFunction="custom" dataDxfId="29" totalsRowDxfId="28">
      <totalsRowFormula>E100+E101</totalsRowFormula>
    </tableColumn>
    <tableColumn id="5" name="Apr" totalsRowFunction="custom" dataDxfId="27" totalsRowDxfId="26">
      <totalsRowFormula>F100+F101</totalsRowFormula>
    </tableColumn>
    <tableColumn id="6" name="May" totalsRowFunction="custom" dataDxfId="25" totalsRowDxfId="24">
      <totalsRowFormula>G100+G101</totalsRowFormula>
    </tableColumn>
    <tableColumn id="7" name="Jun" totalsRowFunction="custom" dataDxfId="23" totalsRowDxfId="22">
      <totalsRowFormula>H100+H101</totalsRowFormula>
    </tableColumn>
    <tableColumn id="8" name="Jul" totalsRowFunction="custom" dataDxfId="21" totalsRowDxfId="20">
      <totalsRowFormula>I100+I101</totalsRowFormula>
    </tableColumn>
    <tableColumn id="9" name="Aug" totalsRowFunction="custom" dataDxfId="19" totalsRowDxfId="18">
      <totalsRowFormula>J100+J101</totalsRowFormula>
    </tableColumn>
    <tableColumn id="10" name="Sep" totalsRowFunction="custom" dataDxfId="17" totalsRowDxfId="16">
      <totalsRowFormula>K100+K101</totalsRowFormula>
    </tableColumn>
    <tableColumn id="11" name="Oct" totalsRowFunction="custom" dataDxfId="15" totalsRowDxfId="14">
      <totalsRowFormula>L100+L101</totalsRowFormula>
    </tableColumn>
    <tableColumn id="12" name="Nov" totalsRowFunction="custom" dataDxfId="13" totalsRowDxfId="12">
      <totalsRowFormula>M100+M101</totalsRowFormula>
    </tableColumn>
    <tableColumn id="13" name="Dec" totalsRowFunction="custom" dataDxfId="11" totalsRowDxfId="10">
      <totalsRowFormula>N100+N101</totalsRowFormula>
    </tableColumn>
    <tableColumn id="14" name="Total" totalsRowFunction="custom" dataDxfId="9" totalsRowDxfId="8">
      <totalsRowFormula>O100+O101</totalsRowFormula>
    </tableColumn>
  </tableColumns>
  <tableStyleInfo name="Squawkfox - Income" showFirstColumn="1" showLastColumn="1" showRowStripes="1" showColumnStripes="0"/>
</table>
</file>

<file path=xl/tables/table11.xml><?xml version="1.0" encoding="utf-8"?>
<table xmlns="http://schemas.openxmlformats.org/spreadsheetml/2006/main" id="12" name="Categories" displayName="Categories" ref="B104:D113" totalsRowCount="1" headerRowDxfId="7" dataDxfId="6">
  <autoFilter ref="B104:D112">
    <filterColumn colId="0" hiddenButton="1"/>
    <filterColumn colId="1" hiddenButton="1"/>
    <filterColumn colId="2" hiddenButton="1"/>
  </autoFilter>
  <tableColumns count="3">
    <tableColumn id="1" name="Category" totalsRowLabel="Total" dataDxfId="5" totalsRowDxfId="4"/>
    <tableColumn id="2" name="Total" totalsRowFunction="sum" dataDxfId="3" totalsRowDxfId="2"/>
    <tableColumn id="3" name="% of Income" totalsRowFunction="sum" dataDxfId="1" totalsRowDxfId="0">
      <calculatedColumnFormula>Categories[[#This Row],[Total]]/Income[[#Totals],[Total]]</calculatedColumnFormula>
    </tableColumn>
  </tableColumns>
  <tableStyleInfo name="Squawkfox - Category" showFirstColumn="1" showLastColumn="0" showRowStripes="1" showColumnStripes="0"/>
</table>
</file>

<file path=xl/tables/table2.xml><?xml version="1.0" encoding="utf-8"?>
<table xmlns="http://schemas.openxmlformats.org/spreadsheetml/2006/main" id="3" name="HomeExpenses" displayName="HomeExpenses" ref="B17:O23" totalsRowCount="1" headerRowDxfId="274" dataDxfId="273">
  <autoFilter ref="B17:O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Home Expenses" totalsRowLabel="Total" dataDxfId="272" totalsRowDxfId="271"/>
    <tableColumn id="2" name="Jan" totalsRowFunction="sum" dataDxfId="270" totalsRowDxfId="269"/>
    <tableColumn id="3" name="Feb" totalsRowFunction="sum" dataDxfId="268" totalsRowDxfId="267"/>
    <tableColumn id="4" name="Mar" totalsRowFunction="sum" dataDxfId="266" totalsRowDxfId="265"/>
    <tableColumn id="5" name="Apr" totalsRowFunction="sum" dataDxfId="264" totalsRowDxfId="263"/>
    <tableColumn id="6" name="May" totalsRowFunction="sum" dataDxfId="262" totalsRowDxfId="261"/>
    <tableColumn id="7" name="Jun" totalsRowFunction="sum" dataDxfId="260" totalsRowDxfId="259"/>
    <tableColumn id="8" name="Jul" totalsRowFunction="sum" dataDxfId="258" totalsRowDxfId="257"/>
    <tableColumn id="9" name="Aug" totalsRowFunction="sum" dataDxfId="256" totalsRowDxfId="255"/>
    <tableColumn id="10" name="Sep" totalsRowFunction="sum" dataDxfId="254" totalsRowDxfId="253"/>
    <tableColumn id="11" name="Oct" totalsRowFunction="sum" dataDxfId="252" totalsRowDxfId="251"/>
    <tableColumn id="12" name="Nov" totalsRowFunction="sum" dataDxfId="250" totalsRowDxfId="249"/>
    <tableColumn id="13" name="Dec" totalsRowFunction="sum" dataDxfId="248" totalsRowDxfId="247"/>
    <tableColumn id="14" name="Total" totalsRowFunction="sum" dataDxfId="246" totalsRowDxfId="245">
      <calculatedColumnFormula>SUM(C18:N18)</calculatedColumnFormula>
    </tableColumn>
  </tableColumns>
  <tableStyleInfo name="Squawkfox Expenses" showFirstColumn="1" showLastColumn="1" showRowStripes="1" showColumnStripes="1"/>
</table>
</file>

<file path=xl/tables/table3.xml><?xml version="1.0" encoding="utf-8"?>
<table xmlns="http://schemas.openxmlformats.org/spreadsheetml/2006/main" id="4" name="Transportation" displayName="Transportation" ref="B25:O34" totalsRowCount="1" headerRowDxfId="244" dataDxfId="243">
  <autoFilter ref="B25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nsportation" totalsRowLabel="Total" dataDxfId="242" totalsRowDxfId="241"/>
    <tableColumn id="2" name="Jan" totalsRowFunction="sum" dataDxfId="240" totalsRowDxfId="239"/>
    <tableColumn id="3" name="Feb" totalsRowFunction="sum" dataDxfId="238" totalsRowDxfId="237"/>
    <tableColumn id="4" name="Mar" totalsRowFunction="sum" dataDxfId="236" totalsRowDxfId="235"/>
    <tableColumn id="5" name="Apr" totalsRowFunction="sum" dataDxfId="234" totalsRowDxfId="233"/>
    <tableColumn id="6" name="May" totalsRowFunction="sum" dataDxfId="232" totalsRowDxfId="231"/>
    <tableColumn id="7" name="Jun" totalsRowFunction="sum" dataDxfId="230" totalsRowDxfId="229"/>
    <tableColumn id="8" name="Jul" totalsRowFunction="sum" dataDxfId="228" totalsRowDxfId="227"/>
    <tableColumn id="9" name="Aug" totalsRowFunction="sum" dataDxfId="226" totalsRowDxfId="225"/>
    <tableColumn id="10" name="Sep" totalsRowFunction="sum" dataDxfId="224" totalsRowDxfId="223"/>
    <tableColumn id="11" name="Oct" totalsRowFunction="sum" dataDxfId="222" totalsRowDxfId="221"/>
    <tableColumn id="12" name="Nov" totalsRowFunction="sum" dataDxfId="220" totalsRowDxfId="219"/>
    <tableColumn id="13" name="Dec" totalsRowFunction="sum" dataDxfId="218" totalsRowDxfId="217"/>
    <tableColumn id="14" name="Total" totalsRowFunction="sum" dataDxfId="216" totalsRowDxfId="215">
      <calculatedColumnFormula>SUM(C26:N26)</calculatedColumnFormula>
    </tableColumn>
  </tableColumns>
  <tableStyleInfo name="Squawkfox Expenses" showFirstColumn="1" showLastColumn="1" showRowStripes="1" showColumnStripes="0"/>
</table>
</file>

<file path=xl/tables/table4.xml><?xml version="1.0" encoding="utf-8"?>
<table xmlns="http://schemas.openxmlformats.org/spreadsheetml/2006/main" id="5" name="Utilities" displayName="Utilities" ref="B36:O45" totalsRowCount="1" headerRowDxfId="214" dataDxfId="213">
  <autoFilter ref="B36:O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Utilities" totalsRowLabel="Total" dataDxfId="212" totalsRowDxfId="211"/>
    <tableColumn id="2" name="Jan" totalsRowFunction="sum" dataDxfId="210" totalsRowDxfId="209"/>
    <tableColumn id="3" name="Feb" totalsRowFunction="sum" dataDxfId="208" totalsRowDxfId="207"/>
    <tableColumn id="4" name="Mar" totalsRowFunction="sum" dataDxfId="206" totalsRowDxfId="205"/>
    <tableColumn id="5" name="Apr" totalsRowFunction="sum" dataDxfId="204" totalsRowDxfId="203"/>
    <tableColumn id="6" name="May" totalsRowFunction="sum" dataDxfId="202" totalsRowDxfId="201"/>
    <tableColumn id="7" name="Jun" totalsRowFunction="sum" dataDxfId="200" totalsRowDxfId="199"/>
    <tableColumn id="8" name="Jul" totalsRowFunction="sum" dataDxfId="198" totalsRowDxfId="197"/>
    <tableColumn id="9" name="Aug" totalsRowFunction="sum" dataDxfId="196" totalsRowDxfId="195"/>
    <tableColumn id="10" name="Sep" totalsRowFunction="sum" dataDxfId="194" totalsRowDxfId="193"/>
    <tableColumn id="11" name="Oct" totalsRowFunction="sum" dataDxfId="192" totalsRowDxfId="191"/>
    <tableColumn id="12" name="Nov" totalsRowFunction="sum" dataDxfId="190" totalsRowDxfId="189"/>
    <tableColumn id="13" name="Dec" totalsRowFunction="sum" dataDxfId="188" totalsRowDxfId="187"/>
    <tableColumn id="14" name="Total" totalsRowFunction="sum" dataDxfId="186" totalsRowDxfId="185">
      <calculatedColumnFormula>SUM(C37:N37)</calculatedColumnFormula>
    </tableColumn>
  </tableColumns>
  <tableStyleInfo name="Squawkfox Expenses" showFirstColumn="1" showLastColumn="1" showRowStripes="1" showColumnStripes="0"/>
</table>
</file>

<file path=xl/tables/table5.xml><?xml version="1.0" encoding="utf-8"?>
<table xmlns="http://schemas.openxmlformats.org/spreadsheetml/2006/main" id="6" name="Medical" displayName="Medical" ref="B47:O54" totalsRowCount="1" headerRowDxfId="184" dataDxfId="183">
  <autoFilter ref="B47:O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edical" totalsRowLabel="Total" dataDxfId="182" totalsRowDxfId="181"/>
    <tableColumn id="2" name="Jan" totalsRowFunction="sum" dataDxfId="180" totalsRowDxfId="179"/>
    <tableColumn id="3" name="Feb" totalsRowFunction="sum" dataDxfId="178" totalsRowDxfId="177"/>
    <tableColumn id="4" name="Mar" totalsRowFunction="sum" dataDxfId="176" totalsRowDxfId="175"/>
    <tableColumn id="5" name="Apr" totalsRowFunction="sum" dataDxfId="174" totalsRowDxfId="173"/>
    <tableColumn id="6" name="May" totalsRowFunction="sum" dataDxfId="172" totalsRowDxfId="171"/>
    <tableColumn id="7" name="Jun" totalsRowFunction="sum" dataDxfId="170" totalsRowDxfId="169"/>
    <tableColumn id="8" name="Jul" totalsRowFunction="sum" dataDxfId="168" totalsRowDxfId="167"/>
    <tableColumn id="9" name="Aug" totalsRowFunction="sum" dataDxfId="166" totalsRowDxfId="165"/>
    <tableColumn id="10" name="Sep" totalsRowFunction="sum" dataDxfId="164" totalsRowDxfId="163"/>
    <tableColumn id="11" name="Oct" totalsRowFunction="sum" dataDxfId="162" totalsRowDxfId="161"/>
    <tableColumn id="12" name="Nov" totalsRowFunction="sum" dataDxfId="160" totalsRowDxfId="159"/>
    <tableColumn id="13" name="Dec" totalsRowFunction="sum" dataDxfId="158" totalsRowDxfId="157"/>
    <tableColumn id="14" name="Total" totalsRowFunction="sum" dataDxfId="156" totalsRowDxfId="155">
      <calculatedColumnFormula>SUM(C48:N48)</calculatedColumnFormula>
    </tableColumn>
  </tableColumns>
  <tableStyleInfo name="Squawkfox Expenses" showFirstColumn="1" showLastColumn="1" showRowStripes="1" showColumnStripes="0"/>
</table>
</file>

<file path=xl/tables/table6.xml><?xml version="1.0" encoding="utf-8"?>
<table xmlns="http://schemas.openxmlformats.org/spreadsheetml/2006/main" id="7" name="Financial" displayName="Financial" ref="B56:O65" totalsRowCount="1" headerRowDxfId="154" dataDxfId="153">
  <autoFilter ref="B56:O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Financial" totalsRowLabel="Total" dataDxfId="152" totalsRowDxfId="151"/>
    <tableColumn id="2" name="Jan" totalsRowFunction="sum" dataDxfId="150" totalsRowDxfId="149"/>
    <tableColumn id="3" name="Feb" totalsRowFunction="sum" dataDxfId="148" totalsRowDxfId="147"/>
    <tableColumn id="4" name="Mar" totalsRowFunction="sum" dataDxfId="146" totalsRowDxfId="145"/>
    <tableColumn id="5" name="Apr" totalsRowFunction="sum" dataDxfId="144" totalsRowDxfId="143"/>
    <tableColumn id="6" name="May" totalsRowFunction="sum" dataDxfId="142" totalsRowDxfId="141"/>
    <tableColumn id="7" name="Jun" totalsRowFunction="sum" dataDxfId="140" totalsRowDxfId="139"/>
    <tableColumn id="8" name="Jul" totalsRowFunction="sum" dataDxfId="138" totalsRowDxfId="137"/>
    <tableColumn id="9" name="Aug" totalsRowFunction="sum" dataDxfId="136" totalsRowDxfId="135"/>
    <tableColumn id="10" name="Sep" totalsRowFunction="sum" dataDxfId="134" totalsRowDxfId="133"/>
    <tableColumn id="11" name="Oct" totalsRowFunction="sum" dataDxfId="132" totalsRowDxfId="131"/>
    <tableColumn id="12" name="Nov" totalsRowFunction="sum" dataDxfId="130" totalsRowDxfId="129"/>
    <tableColumn id="13" name="Dec" totalsRowFunction="sum" dataDxfId="128" totalsRowDxfId="127"/>
    <tableColumn id="14" name="Total" totalsRowFunction="sum" dataDxfId="126" totalsRowDxfId="125">
      <calculatedColumnFormula>SUM(C57:N57)</calculatedColumnFormula>
    </tableColumn>
  </tableColumns>
  <tableStyleInfo name="Squawkfox Expenses" showFirstColumn="1" showLastColumn="1" showRowStripes="1" showColumnStripes="0"/>
</table>
</file>

<file path=xl/tables/table7.xml><?xml version="1.0" encoding="utf-8"?>
<table xmlns="http://schemas.openxmlformats.org/spreadsheetml/2006/main" id="8" name="Enjoyment" displayName="Enjoyment" ref="B67:O76" totalsRowCount="1" headerRowDxfId="124" dataDxfId="123">
  <autoFilter ref="B67:O7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njoyment" totalsRowLabel="Total" dataDxfId="122" totalsRowDxfId="121"/>
    <tableColumn id="2" name="Jan" totalsRowFunction="sum" dataDxfId="120" totalsRowDxfId="119"/>
    <tableColumn id="3" name="Feb" totalsRowFunction="sum" dataDxfId="118" totalsRowDxfId="117"/>
    <tableColumn id="4" name="Mar" totalsRowFunction="sum" dataDxfId="116" totalsRowDxfId="115"/>
    <tableColumn id="5" name="Apr" totalsRowFunction="sum" dataDxfId="114" totalsRowDxfId="113"/>
    <tableColumn id="6" name="May" totalsRowFunction="sum" dataDxfId="112" totalsRowDxfId="111"/>
    <tableColumn id="7" name="Jun" totalsRowFunction="sum" dataDxfId="110" totalsRowDxfId="109"/>
    <tableColumn id="8" name="Jul" totalsRowFunction="sum" dataDxfId="108" totalsRowDxfId="107"/>
    <tableColumn id="9" name="Aug" totalsRowFunction="sum" dataDxfId="106" totalsRowDxfId="105"/>
    <tableColumn id="10" name="Sep" totalsRowFunction="sum" dataDxfId="104" totalsRowDxfId="103"/>
    <tableColumn id="11" name="Oct" totalsRowFunction="sum" dataDxfId="102" totalsRowDxfId="101"/>
    <tableColumn id="12" name="Nov" totalsRowFunction="sum" dataDxfId="100" totalsRowDxfId="99"/>
    <tableColumn id="13" name="Dec" totalsRowFunction="sum" dataDxfId="98" totalsRowDxfId="97"/>
    <tableColumn id="14" name="Total" totalsRowFunction="sum" dataDxfId="96" totalsRowDxfId="95">
      <calculatedColumnFormula>SUM(C68:N68)</calculatedColumnFormula>
    </tableColumn>
  </tableColumns>
  <tableStyleInfo name="Squawkfox Expenses" showFirstColumn="1" showLastColumn="1" showRowStripes="1" showColumnStripes="0"/>
</table>
</file>

<file path=xl/tables/table8.xml><?xml version="1.0" encoding="utf-8"?>
<table xmlns="http://schemas.openxmlformats.org/spreadsheetml/2006/main" id="9" name="RoutineExpenses" displayName="RoutineExpenses" ref="B78:O83" totalsRowCount="1" headerRowDxfId="94" dataDxfId="93">
  <autoFilter ref="B78:O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Routine Expenses" totalsRowLabel="Total" dataDxfId="92" totalsRowDxfId="91"/>
    <tableColumn id="2" name="Jan" totalsRowFunction="sum" dataDxfId="90" totalsRowDxfId="89"/>
    <tableColumn id="3" name="Feb" totalsRowFunction="sum" dataDxfId="88" totalsRowDxfId="87"/>
    <tableColumn id="4" name="Mar" totalsRowFunction="sum" dataDxfId="86" totalsRowDxfId="85"/>
    <tableColumn id="5" name="Apr" totalsRowFunction="sum" dataDxfId="84" totalsRowDxfId="83"/>
    <tableColumn id="6" name="May" totalsRowFunction="sum" dataDxfId="82" totalsRowDxfId="81"/>
    <tableColumn id="7" name="Jun" totalsRowFunction="sum" dataDxfId="80" totalsRowDxfId="79"/>
    <tableColumn id="8" name="Jul" totalsRowFunction="sum" dataDxfId="78" totalsRowDxfId="77"/>
    <tableColumn id="9" name="Aug" totalsRowFunction="sum" dataDxfId="76" totalsRowDxfId="75"/>
    <tableColumn id="10" name="Sep" totalsRowFunction="sum" dataDxfId="74" totalsRowDxfId="73"/>
    <tableColumn id="11" name="Oct" totalsRowFunction="sum" dataDxfId="72" totalsRowDxfId="71"/>
    <tableColumn id="12" name="Nov" totalsRowFunction="sum" dataDxfId="70" totalsRowDxfId="69"/>
    <tableColumn id="13" name="Dec" totalsRowFunction="sum" dataDxfId="68" totalsRowDxfId="67"/>
    <tableColumn id="14" name="Total" totalsRowFunction="sum" dataDxfId="66" totalsRowDxfId="65">
      <calculatedColumnFormula>SUM(C79:N79)</calculatedColumnFormula>
    </tableColumn>
  </tableColumns>
  <tableStyleInfo name="Squawkfox Expenses" showFirstColumn="1" showLastColumn="1" showRowStripes="1" showColumnStripes="0"/>
</table>
</file>

<file path=xl/tables/table9.xml><?xml version="1.0" encoding="utf-8"?>
<table xmlns="http://schemas.openxmlformats.org/spreadsheetml/2006/main" id="10" name="Family" displayName="Family" ref="B85:O93" totalsRowCount="1" headerRowDxfId="64" dataDxfId="63">
  <autoFilter ref="B85:O9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Family" totalsRowLabel="Total" dataDxfId="62" totalsRowDxfId="61"/>
    <tableColumn id="2" name="Jan" totalsRowFunction="sum" dataDxfId="60" totalsRowDxfId="59"/>
    <tableColumn id="3" name="Feb" totalsRowFunction="sum" dataDxfId="58" totalsRowDxfId="57"/>
    <tableColumn id="4" name="Mar" totalsRowFunction="sum" dataDxfId="56" totalsRowDxfId="55"/>
    <tableColumn id="5" name="Apr" totalsRowFunction="sum" dataDxfId="54" totalsRowDxfId="53"/>
    <tableColumn id="6" name="May" totalsRowFunction="sum" dataDxfId="52" totalsRowDxfId="51"/>
    <tableColumn id="7" name="Jun" totalsRowFunction="sum" dataDxfId="50" totalsRowDxfId="49"/>
    <tableColumn id="8" name="Jul" totalsRowFunction="sum" dataDxfId="48" totalsRowDxfId="47"/>
    <tableColumn id="9" name="Aug" totalsRowFunction="sum" dataDxfId="46" totalsRowDxfId="45"/>
    <tableColumn id="10" name="Sep" totalsRowFunction="sum" dataDxfId="44" totalsRowDxfId="43"/>
    <tableColumn id="11" name="Oct" totalsRowFunction="sum" dataDxfId="42" totalsRowDxfId="41"/>
    <tableColumn id="12" name="Nov" totalsRowFunction="sum" dataDxfId="40" totalsRowDxfId="39"/>
    <tableColumn id="13" name="Dec" totalsRowFunction="sum" dataDxfId="38" totalsRowDxfId="37"/>
    <tableColumn id="14" name="Total" totalsRowFunction="sum" dataDxfId="36" totalsRowDxfId="35">
      <calculatedColumnFormula>SUM(C86:N86)</calculatedColumnFormula>
    </tableColumn>
  </tableColumns>
  <tableStyleInfo name="Squawkfox Expenses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quawkfox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BB755"/>
      </a:accent1>
      <a:accent2>
        <a:srgbClr val="FC7570"/>
      </a:accent2>
      <a:accent3>
        <a:srgbClr val="6EDA55"/>
      </a:accent3>
      <a:accent4>
        <a:srgbClr val="9B9BD7"/>
      </a:accent4>
      <a:accent5>
        <a:srgbClr val="218A8C"/>
      </a:accent5>
      <a:accent6>
        <a:srgbClr val="06E5FF"/>
      </a:accent6>
      <a:hlink>
        <a:srgbClr val="0096D2"/>
      </a:hlink>
      <a:folHlink>
        <a:srgbClr val="00578B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113"/>
  <sheetViews>
    <sheetView showGridLines="0" tabSelected="1" workbookViewId="0">
      <selection activeCell="G4" sqref="G4"/>
    </sheetView>
  </sheetViews>
  <sheetFormatPr defaultColWidth="10.625" defaultRowHeight="12.75" x14ac:dyDescent="0.2"/>
  <cols>
    <col min="1" max="1" width="3.5" style="3" customWidth="1"/>
    <col min="2" max="2" width="24.5" style="3" bestFit="1" customWidth="1"/>
    <col min="3" max="14" width="12.625" style="3" customWidth="1"/>
    <col min="15" max="15" width="17" style="3" customWidth="1"/>
    <col min="16" max="16384" width="10.625" style="3"/>
  </cols>
  <sheetData>
    <row r="1" spans="2:15" ht="35.25" x14ac:dyDescent="0.5">
      <c r="B1" s="12" t="s">
        <v>80</v>
      </c>
      <c r="O1" s="13"/>
    </row>
    <row r="3" spans="2:15" ht="19.5" x14ac:dyDescent="0.25">
      <c r="B3" s="11" t="s">
        <v>71</v>
      </c>
    </row>
    <row r="4" spans="2:15" x14ac:dyDescent="0.2">
      <c r="B4" s="3" t="s">
        <v>78</v>
      </c>
    </row>
    <row r="6" spans="2:15" x14ac:dyDescent="0.2">
      <c r="B6" s="3" t="s">
        <v>71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</row>
    <row r="7" spans="2:15" x14ac:dyDescent="0.2">
      <c r="B7" s="3" t="s">
        <v>13</v>
      </c>
      <c r="O7" s="3">
        <f>SUM(C7:N7)</f>
        <v>0</v>
      </c>
    </row>
    <row r="8" spans="2:15" x14ac:dyDescent="0.2">
      <c r="B8" s="3" t="s">
        <v>14</v>
      </c>
      <c r="O8" s="3">
        <f>SUM(C8:N8)</f>
        <v>0</v>
      </c>
    </row>
    <row r="9" spans="2:15" x14ac:dyDescent="0.2">
      <c r="B9" s="3" t="s">
        <v>15</v>
      </c>
      <c r="O9" s="3">
        <f>SUM(C9:N9)</f>
        <v>0</v>
      </c>
    </row>
    <row r="10" spans="2:15" x14ac:dyDescent="0.2">
      <c r="B10" s="3" t="s">
        <v>16</v>
      </c>
      <c r="O10" s="3">
        <f>SUM(C10:N10)</f>
        <v>0</v>
      </c>
    </row>
    <row r="11" spans="2:15" x14ac:dyDescent="0.2">
      <c r="B11" s="10" t="s">
        <v>12</v>
      </c>
      <c r="C11" s="3">
        <f>SUBTOTAL(109,Income[Jan])</f>
        <v>0</v>
      </c>
      <c r="D11" s="3">
        <f>SUBTOTAL(109,Income[Feb])</f>
        <v>0</v>
      </c>
      <c r="E11" s="3">
        <f>SUBTOTAL(109,Income[Mar])</f>
        <v>0</v>
      </c>
      <c r="F11" s="3">
        <f>SUBTOTAL(109,Income[Apr])</f>
        <v>0</v>
      </c>
      <c r="G11" s="3">
        <f>SUBTOTAL(109,Income[May])</f>
        <v>0</v>
      </c>
      <c r="H11" s="3">
        <f>SUBTOTAL(109,Income[Jun])</f>
        <v>0</v>
      </c>
      <c r="I11" s="3">
        <f>SUBTOTAL(109,Income[Jul])</f>
        <v>0</v>
      </c>
      <c r="J11" s="3">
        <f>SUBTOTAL(109,Income[Aug])</f>
        <v>0</v>
      </c>
      <c r="K11" s="3">
        <f>SUBTOTAL(109,Income[Sep])</f>
        <v>0</v>
      </c>
      <c r="L11" s="3">
        <f>SUBTOTAL(109,Income[Oct])</f>
        <v>0</v>
      </c>
      <c r="M11" s="3">
        <f>SUBTOTAL(109,Income[Nov])</f>
        <v>0</v>
      </c>
      <c r="N11" s="3">
        <f>SUBTOTAL(109,Income[Dec])</f>
        <v>0</v>
      </c>
      <c r="O11" s="3">
        <f>SUBTOTAL(109,Income[Total])</f>
        <v>0</v>
      </c>
    </row>
    <row r="12" spans="2:15" x14ac:dyDescent="0.2">
      <c r="B12" s="10"/>
    </row>
    <row r="13" spans="2:15" x14ac:dyDescent="0.2">
      <c r="B13" s="10"/>
    </row>
    <row r="14" spans="2:15" ht="19.5" x14ac:dyDescent="0.25">
      <c r="B14" s="11" t="s">
        <v>72</v>
      </c>
    </row>
    <row r="15" spans="2:15" x14ac:dyDescent="0.2">
      <c r="B15" s="3" t="s">
        <v>77</v>
      </c>
    </row>
    <row r="17" spans="2:15" x14ac:dyDescent="0.2">
      <c r="B17" s="3" t="s">
        <v>62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J17" s="2" t="s">
        <v>7</v>
      </c>
      <c r="K17" s="2" t="s">
        <v>8</v>
      </c>
      <c r="L17" s="2" t="s">
        <v>9</v>
      </c>
      <c r="M17" s="2" t="s">
        <v>10</v>
      </c>
      <c r="N17" s="2" t="s">
        <v>11</v>
      </c>
      <c r="O17" s="2" t="s">
        <v>12</v>
      </c>
    </row>
    <row r="18" spans="2:15" x14ac:dyDescent="0.2">
      <c r="B18" s="3" t="s">
        <v>76</v>
      </c>
      <c r="O18" s="3">
        <f>SUM(C18:N18)</f>
        <v>0</v>
      </c>
    </row>
    <row r="19" spans="2:15" x14ac:dyDescent="0.2">
      <c r="B19" s="3" t="s">
        <v>17</v>
      </c>
      <c r="O19" s="3">
        <f>SUM(C19:N19)</f>
        <v>0</v>
      </c>
    </row>
    <row r="20" spans="2:15" x14ac:dyDescent="0.2">
      <c r="B20" s="3" t="s">
        <v>29</v>
      </c>
      <c r="O20" s="3">
        <f>SUM(C20:N20)</f>
        <v>0</v>
      </c>
    </row>
    <row r="21" spans="2:15" x14ac:dyDescent="0.2">
      <c r="B21" s="3" t="s">
        <v>18</v>
      </c>
      <c r="O21" s="3">
        <f>SUM(C21:N21)</f>
        <v>0</v>
      </c>
    </row>
    <row r="22" spans="2:15" x14ac:dyDescent="0.2">
      <c r="B22" s="3" t="s">
        <v>16</v>
      </c>
      <c r="O22" s="3">
        <f>SUM(C22:N22)</f>
        <v>0</v>
      </c>
    </row>
    <row r="23" spans="2:15" x14ac:dyDescent="0.2">
      <c r="B23" s="5" t="s">
        <v>12</v>
      </c>
      <c r="C23" s="1">
        <f>SUBTOTAL(109,HomeExpenses[Jan])</f>
        <v>0</v>
      </c>
      <c r="D23" s="1">
        <f>SUBTOTAL(109,HomeExpenses[Feb])</f>
        <v>0</v>
      </c>
      <c r="E23" s="1">
        <f>SUBTOTAL(109,HomeExpenses[Mar])</f>
        <v>0</v>
      </c>
      <c r="F23" s="1">
        <f>SUBTOTAL(109,HomeExpenses[Apr])</f>
        <v>0</v>
      </c>
      <c r="G23" s="1">
        <f>SUBTOTAL(109,HomeExpenses[May])</f>
        <v>0</v>
      </c>
      <c r="H23" s="1">
        <f>SUBTOTAL(109,HomeExpenses[Jun])</f>
        <v>0</v>
      </c>
      <c r="I23" s="1">
        <f>SUBTOTAL(109,HomeExpenses[Jul])</f>
        <v>0</v>
      </c>
      <c r="J23" s="1">
        <f>SUBTOTAL(109,HomeExpenses[Aug])</f>
        <v>0</v>
      </c>
      <c r="K23" s="1">
        <f>SUBTOTAL(109,HomeExpenses[Sep])</f>
        <v>0</v>
      </c>
      <c r="L23" s="1">
        <f>SUBTOTAL(109,HomeExpenses[Oct])</f>
        <v>0</v>
      </c>
      <c r="M23" s="1">
        <f>SUBTOTAL(109,HomeExpenses[Nov])</f>
        <v>0</v>
      </c>
      <c r="N23" s="1">
        <f>SUBTOTAL(109,HomeExpenses[Dec])</f>
        <v>0</v>
      </c>
      <c r="O23" s="1">
        <f>SUBTOTAL(109,HomeExpenses[Total])</f>
        <v>0</v>
      </c>
    </row>
    <row r="25" spans="2:15" x14ac:dyDescent="0.2">
      <c r="B25" s="3" t="s">
        <v>63</v>
      </c>
      <c r="C25" s="2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12</v>
      </c>
    </row>
    <row r="26" spans="2:15" x14ac:dyDescent="0.2">
      <c r="B26" s="3" t="s">
        <v>19</v>
      </c>
      <c r="O26" s="3">
        <f t="shared" ref="O26:O33" si="0">SUM(C26:N26)</f>
        <v>0</v>
      </c>
    </row>
    <row r="27" spans="2:15" x14ac:dyDescent="0.2">
      <c r="B27" s="3" t="s">
        <v>58</v>
      </c>
      <c r="O27" s="3">
        <f t="shared" si="0"/>
        <v>0</v>
      </c>
    </row>
    <row r="28" spans="2:15" x14ac:dyDescent="0.2">
      <c r="B28" s="3" t="s">
        <v>59</v>
      </c>
      <c r="O28" s="3">
        <f t="shared" si="0"/>
        <v>0</v>
      </c>
    </row>
    <row r="29" spans="2:15" x14ac:dyDescent="0.2">
      <c r="B29" s="3" t="s">
        <v>28</v>
      </c>
      <c r="O29" s="3">
        <f t="shared" si="0"/>
        <v>0</v>
      </c>
    </row>
    <row r="30" spans="2:15" x14ac:dyDescent="0.2">
      <c r="B30" s="3" t="s">
        <v>29</v>
      </c>
      <c r="O30" s="3">
        <f t="shared" si="0"/>
        <v>0</v>
      </c>
    </row>
    <row r="31" spans="2:15" x14ac:dyDescent="0.2">
      <c r="B31" s="3" t="s">
        <v>20</v>
      </c>
      <c r="O31" s="3">
        <f t="shared" si="0"/>
        <v>0</v>
      </c>
    </row>
    <row r="32" spans="2:15" x14ac:dyDescent="0.2">
      <c r="B32" s="3" t="s">
        <v>60</v>
      </c>
      <c r="O32" s="3">
        <f t="shared" si="0"/>
        <v>0</v>
      </c>
    </row>
    <row r="33" spans="2:15" x14ac:dyDescent="0.2">
      <c r="B33" s="3" t="s">
        <v>16</v>
      </c>
      <c r="O33" s="3">
        <f t="shared" si="0"/>
        <v>0</v>
      </c>
    </row>
    <row r="34" spans="2:15" x14ac:dyDescent="0.2">
      <c r="B34" s="5" t="s">
        <v>12</v>
      </c>
      <c r="C34" s="1">
        <f>SUBTOTAL(109,Transportation[Jan])</f>
        <v>0</v>
      </c>
      <c r="D34" s="1">
        <f>SUBTOTAL(109,Transportation[Feb])</f>
        <v>0</v>
      </c>
      <c r="E34" s="1">
        <f>SUBTOTAL(109,Transportation[Mar])</f>
        <v>0</v>
      </c>
      <c r="F34" s="1">
        <f>SUBTOTAL(109,Transportation[Apr])</f>
        <v>0</v>
      </c>
      <c r="G34" s="1">
        <f>SUBTOTAL(109,Transportation[May])</f>
        <v>0</v>
      </c>
      <c r="H34" s="1">
        <f>SUBTOTAL(109,Transportation[Jun])</f>
        <v>0</v>
      </c>
      <c r="I34" s="1">
        <f>SUBTOTAL(109,Transportation[Jul])</f>
        <v>0</v>
      </c>
      <c r="J34" s="1">
        <f>SUBTOTAL(109,Transportation[Aug])</f>
        <v>0</v>
      </c>
      <c r="K34" s="1">
        <f>SUBTOTAL(109,Transportation[Sep])</f>
        <v>0</v>
      </c>
      <c r="L34" s="1">
        <f>SUBTOTAL(109,Transportation[Oct])</f>
        <v>0</v>
      </c>
      <c r="M34" s="1">
        <f>SUBTOTAL(109,Transportation[Nov])</f>
        <v>0</v>
      </c>
      <c r="N34" s="1">
        <f>SUBTOTAL(109,Transportation[Dec])</f>
        <v>0</v>
      </c>
      <c r="O34" s="1">
        <f>SUBTOTAL(109,Transportation[Total])</f>
        <v>0</v>
      </c>
    </row>
    <row r="36" spans="2:15" x14ac:dyDescent="0.2">
      <c r="B36" s="3" t="s">
        <v>64</v>
      </c>
      <c r="C36" s="2" t="s">
        <v>0</v>
      </c>
      <c r="D36" s="2" t="s">
        <v>1</v>
      </c>
      <c r="E36" s="2" t="s">
        <v>2</v>
      </c>
      <c r="F36" s="2" t="s">
        <v>3</v>
      </c>
      <c r="G36" s="2" t="s">
        <v>4</v>
      </c>
      <c r="H36" s="2" t="s">
        <v>5</v>
      </c>
      <c r="I36" s="2" t="s">
        <v>6</v>
      </c>
      <c r="J36" s="2" t="s">
        <v>7</v>
      </c>
      <c r="K36" s="2" t="s">
        <v>8</v>
      </c>
      <c r="L36" s="2" t="s">
        <v>9</v>
      </c>
      <c r="M36" s="2" t="s">
        <v>10</v>
      </c>
      <c r="N36" s="2" t="s">
        <v>11</v>
      </c>
      <c r="O36" s="2" t="s">
        <v>12</v>
      </c>
    </row>
    <row r="37" spans="2:15" x14ac:dyDescent="0.2">
      <c r="B37" s="3" t="s">
        <v>22</v>
      </c>
      <c r="O37" s="3">
        <f t="shared" ref="O37:O44" si="1">SUM(C37:N37)</f>
        <v>0</v>
      </c>
    </row>
    <row r="38" spans="2:15" x14ac:dyDescent="0.2">
      <c r="B38" s="3" t="s">
        <v>23</v>
      </c>
      <c r="O38" s="3">
        <f t="shared" si="1"/>
        <v>0</v>
      </c>
    </row>
    <row r="39" spans="2:15" x14ac:dyDescent="0.2">
      <c r="B39" s="3" t="s">
        <v>21</v>
      </c>
      <c r="O39" s="3">
        <f t="shared" si="1"/>
        <v>0</v>
      </c>
    </row>
    <row r="40" spans="2:15" x14ac:dyDescent="0.2">
      <c r="B40" s="3" t="s">
        <v>24</v>
      </c>
      <c r="O40" s="3">
        <f t="shared" si="1"/>
        <v>0</v>
      </c>
    </row>
    <row r="41" spans="2:15" x14ac:dyDescent="0.2">
      <c r="B41" s="3" t="s">
        <v>25</v>
      </c>
      <c r="O41" s="3">
        <f t="shared" si="1"/>
        <v>0</v>
      </c>
    </row>
    <row r="42" spans="2:15" x14ac:dyDescent="0.2">
      <c r="B42" s="3" t="s">
        <v>26</v>
      </c>
      <c r="O42" s="3">
        <f t="shared" si="1"/>
        <v>0</v>
      </c>
    </row>
    <row r="43" spans="2:15" x14ac:dyDescent="0.2">
      <c r="B43" s="3" t="s">
        <v>27</v>
      </c>
      <c r="O43" s="3">
        <f t="shared" si="1"/>
        <v>0</v>
      </c>
    </row>
    <row r="44" spans="2:15" x14ac:dyDescent="0.2">
      <c r="B44" s="3" t="s">
        <v>16</v>
      </c>
      <c r="O44" s="3">
        <f t="shared" si="1"/>
        <v>0</v>
      </c>
    </row>
    <row r="45" spans="2:15" x14ac:dyDescent="0.2">
      <c r="B45" s="5" t="s">
        <v>12</v>
      </c>
      <c r="C45" s="1">
        <f>SUBTOTAL(109,Utilities[Jan])</f>
        <v>0</v>
      </c>
      <c r="D45" s="1">
        <f>SUBTOTAL(109,Utilities[Feb])</f>
        <v>0</v>
      </c>
      <c r="E45" s="1">
        <f>SUBTOTAL(109,Utilities[Mar])</f>
        <v>0</v>
      </c>
      <c r="F45" s="1">
        <f>SUBTOTAL(109,Utilities[Apr])</f>
        <v>0</v>
      </c>
      <c r="G45" s="1">
        <f>SUBTOTAL(109,Utilities[May])</f>
        <v>0</v>
      </c>
      <c r="H45" s="1">
        <f>SUBTOTAL(109,Utilities[Jun])</f>
        <v>0</v>
      </c>
      <c r="I45" s="1">
        <f>SUBTOTAL(109,Utilities[Jul])</f>
        <v>0</v>
      </c>
      <c r="J45" s="1">
        <f>SUBTOTAL(109,Utilities[Aug])</f>
        <v>0</v>
      </c>
      <c r="K45" s="1">
        <f>SUBTOTAL(109,Utilities[Sep])</f>
        <v>0</v>
      </c>
      <c r="L45" s="1">
        <f>SUBTOTAL(109,Utilities[Oct])</f>
        <v>0</v>
      </c>
      <c r="M45" s="1">
        <f>SUBTOTAL(109,Utilities[Nov])</f>
        <v>0</v>
      </c>
      <c r="N45" s="1">
        <f>SUBTOTAL(109,Utilities[Dec])</f>
        <v>0</v>
      </c>
      <c r="O45" s="1">
        <f>SUBTOTAL(109,Utilities[Total])</f>
        <v>0</v>
      </c>
    </row>
    <row r="47" spans="2:15" x14ac:dyDescent="0.2">
      <c r="B47" s="3" t="s">
        <v>65</v>
      </c>
      <c r="C47" s="2" t="s">
        <v>0</v>
      </c>
      <c r="D47" s="2" t="s">
        <v>1</v>
      </c>
      <c r="E47" s="2" t="s">
        <v>2</v>
      </c>
      <c r="F47" s="2" t="s">
        <v>3</v>
      </c>
      <c r="G47" s="2" t="s">
        <v>4</v>
      </c>
      <c r="H47" s="2" t="s">
        <v>5</v>
      </c>
      <c r="I47" s="2" t="s">
        <v>6</v>
      </c>
      <c r="J47" s="2" t="s">
        <v>7</v>
      </c>
      <c r="K47" s="2" t="s">
        <v>8</v>
      </c>
      <c r="L47" s="2" t="s">
        <v>9</v>
      </c>
      <c r="M47" s="2" t="s">
        <v>10</v>
      </c>
      <c r="N47" s="2" t="s">
        <v>11</v>
      </c>
      <c r="O47" s="2" t="s">
        <v>12</v>
      </c>
    </row>
    <row r="48" spans="2:15" x14ac:dyDescent="0.2">
      <c r="B48" s="3" t="s">
        <v>30</v>
      </c>
      <c r="O48" s="3">
        <f t="shared" ref="O48:O53" si="2">SUM(C48:N48)</f>
        <v>0</v>
      </c>
    </row>
    <row r="49" spans="2:15" x14ac:dyDescent="0.2">
      <c r="B49" s="3" t="s">
        <v>31</v>
      </c>
      <c r="O49" s="3">
        <f t="shared" si="2"/>
        <v>0</v>
      </c>
    </row>
    <row r="50" spans="2:15" x14ac:dyDescent="0.2">
      <c r="B50" s="3" t="s">
        <v>32</v>
      </c>
      <c r="O50" s="3">
        <f t="shared" si="2"/>
        <v>0</v>
      </c>
    </row>
    <row r="51" spans="2:15" x14ac:dyDescent="0.2">
      <c r="B51" s="3" t="s">
        <v>33</v>
      </c>
      <c r="O51" s="3">
        <f t="shared" si="2"/>
        <v>0</v>
      </c>
    </row>
    <row r="52" spans="2:15" x14ac:dyDescent="0.2">
      <c r="B52" s="3" t="s">
        <v>34</v>
      </c>
      <c r="O52" s="3">
        <f t="shared" si="2"/>
        <v>0</v>
      </c>
    </row>
    <row r="53" spans="2:15" x14ac:dyDescent="0.2">
      <c r="B53" s="3" t="s">
        <v>16</v>
      </c>
      <c r="O53" s="3">
        <f t="shared" si="2"/>
        <v>0</v>
      </c>
    </row>
    <row r="54" spans="2:15" x14ac:dyDescent="0.2">
      <c r="B54" s="5" t="s">
        <v>12</v>
      </c>
      <c r="C54" s="1">
        <f>SUBTOTAL(109,Medical[Jan])</f>
        <v>0</v>
      </c>
      <c r="D54" s="1">
        <f>SUBTOTAL(109,Medical[Feb])</f>
        <v>0</v>
      </c>
      <c r="E54" s="1">
        <f>SUBTOTAL(109,Medical[Mar])</f>
        <v>0</v>
      </c>
      <c r="F54" s="1">
        <f>SUBTOTAL(109,Medical[Apr])</f>
        <v>0</v>
      </c>
      <c r="G54" s="1">
        <f>SUBTOTAL(109,Medical[May])</f>
        <v>0</v>
      </c>
      <c r="H54" s="1">
        <f>SUBTOTAL(109,Medical[Jun])</f>
        <v>0</v>
      </c>
      <c r="I54" s="1">
        <f>SUBTOTAL(109,Medical[Jul])</f>
        <v>0</v>
      </c>
      <c r="J54" s="1">
        <f>SUBTOTAL(109,Medical[Aug])</f>
        <v>0</v>
      </c>
      <c r="K54" s="1">
        <f>SUBTOTAL(109,Medical[Sep])</f>
        <v>0</v>
      </c>
      <c r="L54" s="1">
        <f>SUBTOTAL(109,Medical[Oct])</f>
        <v>0</v>
      </c>
      <c r="M54" s="1">
        <f>SUBTOTAL(109,Medical[Nov])</f>
        <v>0</v>
      </c>
      <c r="N54" s="1">
        <f>SUBTOTAL(109,Medical[Dec])</f>
        <v>0</v>
      </c>
      <c r="O54" s="1">
        <f>SUBTOTAL(109,Medical[Total])</f>
        <v>0</v>
      </c>
    </row>
    <row r="56" spans="2:15" x14ac:dyDescent="0.2">
      <c r="B56" s="3" t="s">
        <v>66</v>
      </c>
      <c r="C56" s="2" t="s">
        <v>0</v>
      </c>
      <c r="D56" s="2" t="s">
        <v>1</v>
      </c>
      <c r="E56" s="2" t="s">
        <v>2</v>
      </c>
      <c r="F56" s="2" t="s">
        <v>3</v>
      </c>
      <c r="G56" s="2" t="s">
        <v>4</v>
      </c>
      <c r="H56" s="2" t="s">
        <v>5</v>
      </c>
      <c r="I56" s="2" t="s">
        <v>6</v>
      </c>
      <c r="J56" s="2" t="s">
        <v>7</v>
      </c>
      <c r="K56" s="2" t="s">
        <v>8</v>
      </c>
      <c r="L56" s="2" t="s">
        <v>9</v>
      </c>
      <c r="M56" s="2" t="s">
        <v>10</v>
      </c>
      <c r="N56" s="2" t="s">
        <v>11</v>
      </c>
      <c r="O56" s="2" t="s">
        <v>12</v>
      </c>
    </row>
    <row r="57" spans="2:15" x14ac:dyDescent="0.2">
      <c r="B57" s="3" t="s">
        <v>41</v>
      </c>
      <c r="O57" s="3">
        <f t="shared" ref="O57:O64" si="3">SUM(C57:N57)</f>
        <v>0</v>
      </c>
    </row>
    <row r="58" spans="2:15" x14ac:dyDescent="0.2">
      <c r="B58" s="3" t="s">
        <v>42</v>
      </c>
      <c r="O58" s="3">
        <f t="shared" si="3"/>
        <v>0</v>
      </c>
    </row>
    <row r="59" spans="2:15" x14ac:dyDescent="0.2">
      <c r="B59" s="3" t="s">
        <v>43</v>
      </c>
      <c r="O59" s="3">
        <f t="shared" si="3"/>
        <v>0</v>
      </c>
    </row>
    <row r="60" spans="2:15" x14ac:dyDescent="0.2">
      <c r="B60" s="3" t="s">
        <v>44</v>
      </c>
      <c r="O60" s="3">
        <f t="shared" si="3"/>
        <v>0</v>
      </c>
    </row>
    <row r="61" spans="2:15" x14ac:dyDescent="0.2">
      <c r="B61" s="3" t="s">
        <v>45</v>
      </c>
      <c r="O61" s="3">
        <f t="shared" si="3"/>
        <v>0</v>
      </c>
    </row>
    <row r="62" spans="2:15" x14ac:dyDescent="0.2">
      <c r="B62" s="3" t="s">
        <v>46</v>
      </c>
      <c r="O62" s="3">
        <f t="shared" si="3"/>
        <v>0</v>
      </c>
    </row>
    <row r="63" spans="2:15" x14ac:dyDescent="0.2">
      <c r="B63" s="3" t="s">
        <v>52</v>
      </c>
      <c r="O63" s="3">
        <f t="shared" si="3"/>
        <v>0</v>
      </c>
    </row>
    <row r="64" spans="2:15" x14ac:dyDescent="0.2">
      <c r="B64" s="3" t="s">
        <v>16</v>
      </c>
      <c r="O64" s="3">
        <f t="shared" si="3"/>
        <v>0</v>
      </c>
    </row>
    <row r="65" spans="2:15" x14ac:dyDescent="0.2">
      <c r="B65" s="5" t="s">
        <v>12</v>
      </c>
      <c r="C65" s="1">
        <f>SUBTOTAL(109,Financial[Jan])</f>
        <v>0</v>
      </c>
      <c r="D65" s="1">
        <f>SUBTOTAL(109,Financial[Feb])</f>
        <v>0</v>
      </c>
      <c r="E65" s="1">
        <f>SUBTOTAL(109,Financial[Mar])</f>
        <v>0</v>
      </c>
      <c r="F65" s="1">
        <f>SUBTOTAL(109,Financial[Apr])</f>
        <v>0</v>
      </c>
      <c r="G65" s="1">
        <f>SUBTOTAL(109,Financial[May])</f>
        <v>0</v>
      </c>
      <c r="H65" s="1">
        <f>SUBTOTAL(109,Financial[Jun])</f>
        <v>0</v>
      </c>
      <c r="I65" s="1">
        <f>SUBTOTAL(109,Financial[Jul])</f>
        <v>0</v>
      </c>
      <c r="J65" s="1">
        <f>SUBTOTAL(109,Financial[Aug])</f>
        <v>0</v>
      </c>
      <c r="K65" s="1">
        <f>SUBTOTAL(109,Financial[Sep])</f>
        <v>0</v>
      </c>
      <c r="L65" s="1">
        <f>SUBTOTAL(109,Financial[Oct])</f>
        <v>0</v>
      </c>
      <c r="M65" s="1">
        <f>SUBTOTAL(109,Financial[Nov])</f>
        <v>0</v>
      </c>
      <c r="N65" s="1">
        <f>SUBTOTAL(109,Financial[Dec])</f>
        <v>0</v>
      </c>
      <c r="O65" s="1">
        <f>SUBTOTAL(109,Financial[Total])</f>
        <v>0</v>
      </c>
    </row>
    <row r="67" spans="2:15" x14ac:dyDescent="0.2">
      <c r="B67" s="3" t="s">
        <v>67</v>
      </c>
      <c r="C67" s="2" t="s">
        <v>0</v>
      </c>
      <c r="D67" s="2" t="s">
        <v>1</v>
      </c>
      <c r="E67" s="2" t="s">
        <v>2</v>
      </c>
      <c r="F67" s="2" t="s">
        <v>3</v>
      </c>
      <c r="G67" s="2" t="s">
        <v>4</v>
      </c>
      <c r="H67" s="2" t="s">
        <v>5</v>
      </c>
      <c r="I67" s="2" t="s">
        <v>6</v>
      </c>
      <c r="J67" s="2" t="s">
        <v>7</v>
      </c>
      <c r="K67" s="2" t="s">
        <v>8</v>
      </c>
      <c r="L67" s="2" t="s">
        <v>9</v>
      </c>
      <c r="M67" s="2" t="s">
        <v>10</v>
      </c>
      <c r="N67" s="2" t="s">
        <v>11</v>
      </c>
      <c r="O67" s="2" t="s">
        <v>12</v>
      </c>
    </row>
    <row r="68" spans="2:15" x14ac:dyDescent="0.2">
      <c r="B68" s="3" t="s">
        <v>35</v>
      </c>
      <c r="O68" s="3">
        <f t="shared" ref="O68:O75" si="4">SUM(C68:N68)</f>
        <v>0</v>
      </c>
    </row>
    <row r="69" spans="2:15" x14ac:dyDescent="0.2">
      <c r="B69" s="3" t="s">
        <v>37</v>
      </c>
      <c r="O69" s="3">
        <f t="shared" si="4"/>
        <v>0</v>
      </c>
    </row>
    <row r="70" spans="2:15" x14ac:dyDescent="0.2">
      <c r="B70" s="3" t="s">
        <v>36</v>
      </c>
      <c r="O70" s="3">
        <f t="shared" si="4"/>
        <v>0</v>
      </c>
    </row>
    <row r="71" spans="2:15" x14ac:dyDescent="0.2">
      <c r="B71" s="3" t="s">
        <v>38</v>
      </c>
      <c r="O71" s="3">
        <f t="shared" si="4"/>
        <v>0</v>
      </c>
    </row>
    <row r="72" spans="2:15" x14ac:dyDescent="0.2">
      <c r="B72" s="3" t="s">
        <v>39</v>
      </c>
      <c r="O72" s="3">
        <f t="shared" si="4"/>
        <v>0</v>
      </c>
    </row>
    <row r="73" spans="2:15" x14ac:dyDescent="0.2">
      <c r="B73" s="3" t="s">
        <v>40</v>
      </c>
      <c r="O73" s="3">
        <f t="shared" si="4"/>
        <v>0</v>
      </c>
    </row>
    <row r="74" spans="2:15" x14ac:dyDescent="0.2">
      <c r="B74" s="3" t="s">
        <v>55</v>
      </c>
      <c r="O74" s="3">
        <f t="shared" si="4"/>
        <v>0</v>
      </c>
    </row>
    <row r="75" spans="2:15" x14ac:dyDescent="0.2">
      <c r="B75" s="3" t="s">
        <v>16</v>
      </c>
      <c r="O75" s="3">
        <f t="shared" si="4"/>
        <v>0</v>
      </c>
    </row>
    <row r="76" spans="2:15" x14ac:dyDescent="0.2">
      <c r="B76" s="5" t="s">
        <v>12</v>
      </c>
      <c r="C76" s="1">
        <f>SUBTOTAL(109,Enjoyment[Jan])</f>
        <v>0</v>
      </c>
      <c r="D76" s="1">
        <f>SUBTOTAL(109,Enjoyment[Feb])</f>
        <v>0</v>
      </c>
      <c r="E76" s="1">
        <f>SUBTOTAL(109,Enjoyment[Mar])</f>
        <v>0</v>
      </c>
      <c r="F76" s="1">
        <f>SUBTOTAL(109,Enjoyment[Apr])</f>
        <v>0</v>
      </c>
      <c r="G76" s="1">
        <f>SUBTOTAL(109,Enjoyment[May])</f>
        <v>0</v>
      </c>
      <c r="H76" s="1">
        <f>SUBTOTAL(109,Enjoyment[Jun])</f>
        <v>0</v>
      </c>
      <c r="I76" s="1">
        <f>SUBTOTAL(109,Enjoyment[Jul])</f>
        <v>0</v>
      </c>
      <c r="J76" s="1">
        <f>SUBTOTAL(109,Enjoyment[Aug])</f>
        <v>0</v>
      </c>
      <c r="K76" s="1">
        <f>SUBTOTAL(109,Enjoyment[Sep])</f>
        <v>0</v>
      </c>
      <c r="L76" s="1">
        <f>SUBTOTAL(109,Enjoyment[Oct])</f>
        <v>0</v>
      </c>
      <c r="M76" s="1">
        <f>SUBTOTAL(109,Enjoyment[Nov])</f>
        <v>0</v>
      </c>
      <c r="N76" s="1">
        <f>SUBTOTAL(109,Enjoyment[Dec])</f>
        <v>0</v>
      </c>
      <c r="O76" s="1">
        <f>SUBTOTAL(109,Enjoyment[Total])</f>
        <v>0</v>
      </c>
    </row>
    <row r="78" spans="2:15" x14ac:dyDescent="0.2">
      <c r="B78" s="3" t="s">
        <v>68</v>
      </c>
      <c r="C78" s="2" t="s">
        <v>0</v>
      </c>
      <c r="D78" s="2" t="s">
        <v>1</v>
      </c>
      <c r="E78" s="2" t="s">
        <v>2</v>
      </c>
      <c r="F78" s="2" t="s">
        <v>3</v>
      </c>
      <c r="G78" s="2" t="s">
        <v>4</v>
      </c>
      <c r="H78" s="2" t="s">
        <v>5</v>
      </c>
      <c r="I78" s="2" t="s">
        <v>6</v>
      </c>
      <c r="J78" s="2" t="s">
        <v>7</v>
      </c>
      <c r="K78" s="2" t="s">
        <v>8</v>
      </c>
      <c r="L78" s="2" t="s">
        <v>9</v>
      </c>
      <c r="M78" s="2" t="s">
        <v>10</v>
      </c>
      <c r="N78" s="2" t="s">
        <v>11</v>
      </c>
      <c r="O78" s="2" t="s">
        <v>12</v>
      </c>
    </row>
    <row r="79" spans="2:15" x14ac:dyDescent="0.2">
      <c r="B79" s="3" t="s">
        <v>47</v>
      </c>
      <c r="O79" s="3">
        <f>SUM(C79:N79)</f>
        <v>0</v>
      </c>
    </row>
    <row r="80" spans="2:15" x14ac:dyDescent="0.2">
      <c r="B80" s="3" t="s">
        <v>48</v>
      </c>
      <c r="O80" s="3">
        <f>SUM(C80:N80)</f>
        <v>0</v>
      </c>
    </row>
    <row r="81" spans="2:15" x14ac:dyDescent="0.2">
      <c r="B81" s="3" t="s">
        <v>61</v>
      </c>
      <c r="O81" s="3">
        <f>SUM(C81:N81)</f>
        <v>0</v>
      </c>
    </row>
    <row r="82" spans="2:15" x14ac:dyDescent="0.2">
      <c r="B82" s="3" t="s">
        <v>16</v>
      </c>
      <c r="O82" s="3">
        <f>SUM(C82:N82)</f>
        <v>0</v>
      </c>
    </row>
    <row r="83" spans="2:15" x14ac:dyDescent="0.2">
      <c r="B83" s="5" t="s">
        <v>12</v>
      </c>
      <c r="C83" s="1">
        <f>SUBTOTAL(109,RoutineExpenses[Jan])</f>
        <v>0</v>
      </c>
      <c r="D83" s="1">
        <f>SUBTOTAL(109,RoutineExpenses[Feb])</f>
        <v>0</v>
      </c>
      <c r="E83" s="1">
        <f>SUBTOTAL(109,RoutineExpenses[Mar])</f>
        <v>0</v>
      </c>
      <c r="F83" s="1">
        <f>SUBTOTAL(109,RoutineExpenses[Apr])</f>
        <v>0</v>
      </c>
      <c r="G83" s="1">
        <f>SUBTOTAL(109,RoutineExpenses[May])</f>
        <v>0</v>
      </c>
      <c r="H83" s="1">
        <f>SUBTOTAL(109,RoutineExpenses[Jun])</f>
        <v>0</v>
      </c>
      <c r="I83" s="1">
        <f>SUBTOTAL(109,RoutineExpenses[Jul])</f>
        <v>0</v>
      </c>
      <c r="J83" s="1">
        <f>SUBTOTAL(109,RoutineExpenses[Aug])</f>
        <v>0</v>
      </c>
      <c r="K83" s="1">
        <f>SUBTOTAL(109,RoutineExpenses[Sep])</f>
        <v>0</v>
      </c>
      <c r="L83" s="1">
        <f>SUBTOTAL(109,RoutineExpenses[Oct])</f>
        <v>0</v>
      </c>
      <c r="M83" s="1">
        <f>SUBTOTAL(109,RoutineExpenses[Nov])</f>
        <v>0</v>
      </c>
      <c r="N83" s="1">
        <f>SUBTOTAL(109,RoutineExpenses[Dec])</f>
        <v>0</v>
      </c>
      <c r="O83" s="1">
        <f>SUBTOTAL(109,RoutineExpenses[Total])</f>
        <v>0</v>
      </c>
    </row>
    <row r="85" spans="2:15" x14ac:dyDescent="0.2">
      <c r="B85" s="3" t="s">
        <v>69</v>
      </c>
      <c r="C85" s="2" t="s">
        <v>0</v>
      </c>
      <c r="D85" s="2" t="s">
        <v>1</v>
      </c>
      <c r="E85" s="2" t="s">
        <v>2</v>
      </c>
      <c r="F85" s="2" t="s">
        <v>3</v>
      </c>
      <c r="G85" s="2" t="s">
        <v>4</v>
      </c>
      <c r="H85" s="2" t="s">
        <v>5</v>
      </c>
      <c r="I85" s="2" t="s">
        <v>6</v>
      </c>
      <c r="J85" s="2" t="s">
        <v>7</v>
      </c>
      <c r="K85" s="2" t="s">
        <v>8</v>
      </c>
      <c r="L85" s="2" t="s">
        <v>9</v>
      </c>
      <c r="M85" s="2" t="s">
        <v>10</v>
      </c>
      <c r="N85" s="2" t="s">
        <v>11</v>
      </c>
      <c r="O85" s="2" t="s">
        <v>12</v>
      </c>
    </row>
    <row r="86" spans="2:15" x14ac:dyDescent="0.2">
      <c r="B86" s="3" t="s">
        <v>49</v>
      </c>
      <c r="O86" s="3">
        <f t="shared" ref="O86:O92" si="5">SUM(C86:N86)</f>
        <v>0</v>
      </c>
    </row>
    <row r="87" spans="2:15" x14ac:dyDescent="0.2">
      <c r="B87" s="3" t="s">
        <v>50</v>
      </c>
      <c r="O87" s="3">
        <f t="shared" si="5"/>
        <v>0</v>
      </c>
    </row>
    <row r="88" spans="2:15" x14ac:dyDescent="0.2">
      <c r="B88" s="3" t="s">
        <v>51</v>
      </c>
      <c r="O88" s="3">
        <f t="shared" si="5"/>
        <v>0</v>
      </c>
    </row>
    <row r="89" spans="2:15" x14ac:dyDescent="0.2">
      <c r="B89" s="3" t="s">
        <v>53</v>
      </c>
      <c r="O89" s="3">
        <f t="shared" si="5"/>
        <v>0</v>
      </c>
    </row>
    <row r="90" spans="2:15" s="4" customFormat="1" x14ac:dyDescent="0.2">
      <c r="B90" s="3" t="s">
        <v>54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f t="shared" si="5"/>
        <v>0</v>
      </c>
    </row>
    <row r="91" spans="2:15" x14ac:dyDescent="0.2">
      <c r="B91" s="3" t="s">
        <v>56</v>
      </c>
      <c r="O91" s="3">
        <f t="shared" si="5"/>
        <v>0</v>
      </c>
    </row>
    <row r="92" spans="2:15" x14ac:dyDescent="0.2">
      <c r="B92" s="3" t="s">
        <v>16</v>
      </c>
      <c r="O92" s="3">
        <f t="shared" si="5"/>
        <v>0</v>
      </c>
    </row>
    <row r="93" spans="2:15" x14ac:dyDescent="0.2">
      <c r="B93" s="5" t="s">
        <v>12</v>
      </c>
      <c r="C93" s="1">
        <f>SUBTOTAL(109,Family[Jan])</f>
        <v>0</v>
      </c>
      <c r="D93" s="1">
        <f>SUBTOTAL(109,Family[Feb])</f>
        <v>0</v>
      </c>
      <c r="E93" s="1">
        <f>SUBTOTAL(109,Family[Mar])</f>
        <v>0</v>
      </c>
      <c r="F93" s="1">
        <f>SUBTOTAL(109,Family[Apr])</f>
        <v>0</v>
      </c>
      <c r="G93" s="1">
        <f>SUBTOTAL(109,Family[May])</f>
        <v>0</v>
      </c>
      <c r="H93" s="1">
        <f>SUBTOTAL(109,Family[Jun])</f>
        <v>0</v>
      </c>
      <c r="I93" s="1">
        <f>SUBTOTAL(109,Family[Jul])</f>
        <v>0</v>
      </c>
      <c r="J93" s="1">
        <f>SUBTOTAL(109,Family[Aug])</f>
        <v>0</v>
      </c>
      <c r="K93" s="1">
        <f>SUBTOTAL(109,Family[Sep])</f>
        <v>0</v>
      </c>
      <c r="L93" s="1">
        <f>SUBTOTAL(109,Family[Oct])</f>
        <v>0</v>
      </c>
      <c r="M93" s="1">
        <f>SUBTOTAL(109,Family[Nov])</f>
        <v>0</v>
      </c>
      <c r="N93" s="1">
        <f>SUBTOTAL(109,Family[Dec])</f>
        <v>0</v>
      </c>
      <c r="O93" s="1">
        <f>SUBTOTAL(109,Family[Total])</f>
        <v>0</v>
      </c>
    </row>
    <row r="96" spans="2:15" ht="19.5" x14ac:dyDescent="0.25">
      <c r="B96" s="11" t="s">
        <v>75</v>
      </c>
    </row>
    <row r="97" spans="2:15" x14ac:dyDescent="0.2">
      <c r="B97" s="3" t="s">
        <v>79</v>
      </c>
    </row>
    <row r="99" spans="2:15" x14ac:dyDescent="0.2">
      <c r="B99" s="3" t="s">
        <v>70</v>
      </c>
      <c r="C99" s="3" t="s">
        <v>0</v>
      </c>
      <c r="D99" s="3" t="s">
        <v>1</v>
      </c>
      <c r="E99" s="3" t="s">
        <v>2</v>
      </c>
      <c r="F99" s="3" t="s">
        <v>3</v>
      </c>
      <c r="G99" s="3" t="s">
        <v>4</v>
      </c>
      <c r="H99" s="3" t="s">
        <v>5</v>
      </c>
      <c r="I99" s="3" t="s">
        <v>6</v>
      </c>
      <c r="J99" s="3" t="s">
        <v>7</v>
      </c>
      <c r="K99" s="3" t="s">
        <v>8</v>
      </c>
      <c r="L99" s="3" t="s">
        <v>9</v>
      </c>
      <c r="M99" s="3" t="s">
        <v>10</v>
      </c>
      <c r="N99" s="3" t="s">
        <v>11</v>
      </c>
      <c r="O99" s="3" t="s">
        <v>12</v>
      </c>
    </row>
    <row r="100" spans="2:15" x14ac:dyDescent="0.2">
      <c r="B100" s="3" t="s">
        <v>71</v>
      </c>
      <c r="C100" s="3">
        <f>SUBTOTAL(109,Income[Jan])</f>
        <v>0</v>
      </c>
      <c r="D100" s="3">
        <f>SUBTOTAL(109,Income[Feb])</f>
        <v>0</v>
      </c>
      <c r="E100" s="3">
        <f>SUBTOTAL(109,Income[Mar])</f>
        <v>0</v>
      </c>
      <c r="F100" s="3">
        <f>SUBTOTAL(109,Income[Apr])</f>
        <v>0</v>
      </c>
      <c r="G100" s="3">
        <f>SUBTOTAL(109,Income[May])</f>
        <v>0</v>
      </c>
      <c r="H100" s="3">
        <f>SUBTOTAL(109,Income[Jun])</f>
        <v>0</v>
      </c>
      <c r="I100" s="3">
        <f>SUBTOTAL(109,Income[Jul])</f>
        <v>0</v>
      </c>
      <c r="J100" s="3">
        <f>SUBTOTAL(109,Income[Aug])</f>
        <v>0</v>
      </c>
      <c r="K100" s="3">
        <f>SUBTOTAL(109,Income[Sep])</f>
        <v>0</v>
      </c>
      <c r="L100" s="3">
        <f>SUBTOTAL(109,Income[Oct])</f>
        <v>0</v>
      </c>
      <c r="M100" s="3">
        <f>SUBTOTAL(109,Income[Nov])</f>
        <v>0</v>
      </c>
      <c r="N100" s="3">
        <f>SUBTOTAL(109,Income[Dec])</f>
        <v>0</v>
      </c>
      <c r="O100" s="3">
        <f>SUBTOTAL(109,Income[Total])</f>
        <v>0</v>
      </c>
    </row>
    <row r="101" spans="2:15" s="8" customFormat="1" x14ac:dyDescent="0.2">
      <c r="B101" s="8" t="s">
        <v>72</v>
      </c>
      <c r="C101" s="8">
        <f>-1*(HomeExpenses[[#Totals],[Jan]]+Transportation[[#Totals],[Jan]]+Utilities[[#Totals],[Jan]]+Medical[[#Totals],[Jan]]+Financial[[#Totals],[Jan]]+Enjoyment[[#Totals],[Jan]]+RoutineExpenses[[#Totals],[Jan]]+Family[[#Totals],[Jan]])</f>
        <v>0</v>
      </c>
      <c r="D101" s="8">
        <f>-1*(HomeExpenses[[#Totals],[Feb]]+Transportation[[#Totals],[Feb]]+Utilities[[#Totals],[Feb]]+Medical[[#Totals],[Feb]]+Financial[[#Totals],[Feb]]+Enjoyment[[#Totals],[Feb]]+RoutineExpenses[[#Totals],[Feb]]+Family[[#Totals],[Feb]])</f>
        <v>0</v>
      </c>
      <c r="E101" s="8">
        <f>-1*(HomeExpenses[[#Totals],[Mar]]+Transportation[[#Totals],[Mar]]+Utilities[[#Totals],[Mar]]+Medical[[#Totals],[Mar]]+Financial[[#Totals],[Mar]]+Enjoyment[[#Totals],[Mar]]+RoutineExpenses[[#Totals],[Mar]]+Family[[#Totals],[Mar]])</f>
        <v>0</v>
      </c>
      <c r="F101" s="8">
        <f>-1*(HomeExpenses[[#Totals],[Apr]]+Transportation[[#Totals],[Apr]]+Utilities[[#Totals],[Apr]]+Medical[[#Totals],[Apr]]+Financial[[#Totals],[Apr]]+Enjoyment[[#Totals],[Apr]]+RoutineExpenses[[#Totals],[Apr]]+Family[[#Totals],[Apr]])</f>
        <v>0</v>
      </c>
      <c r="G101" s="8">
        <f>-1*(HomeExpenses[[#Totals],[May]]+Transportation[[#Totals],[May]]+Utilities[[#Totals],[May]]+Medical[[#Totals],[May]]+Financial[[#Totals],[May]]+Enjoyment[[#Totals],[May]]+RoutineExpenses[[#Totals],[May]]+Family[[#Totals],[May]])</f>
        <v>0</v>
      </c>
      <c r="H101" s="8">
        <f>-1*(HomeExpenses[[#Totals],[Jun]]+Transportation[[#Totals],[Jun]]+Utilities[[#Totals],[Jun]]+Medical[[#Totals],[Jun]]+Financial[[#Totals],[Jun]]+Enjoyment[[#Totals],[Jun]]+RoutineExpenses[[#Totals],[Jun]]+Family[[#Totals],[Jun]])</f>
        <v>0</v>
      </c>
      <c r="I101" s="8">
        <f>-1*(HomeExpenses[[#Totals],[Jul]]+Transportation[[#Totals],[Jul]]+Utilities[[#Totals],[Jul]]+Medical[[#Totals],[Jul]]+Financial[[#Totals],[Jul]]+Enjoyment[[#Totals],[Jul]]+RoutineExpenses[[#Totals],[Jul]]+Family[[#Totals],[Jul]])</f>
        <v>0</v>
      </c>
      <c r="J101" s="8">
        <f>-1*(HomeExpenses[[#Totals],[Aug]]+Transportation[[#Totals],[Aug]]+Utilities[[#Totals],[Aug]]+Medical[[#Totals],[Aug]]+Financial[[#Totals],[Aug]]+Enjoyment[[#Totals],[Aug]]+RoutineExpenses[[#Totals],[Aug]]+Family[[#Totals],[Aug]])</f>
        <v>0</v>
      </c>
      <c r="K101" s="8">
        <f>-1*(HomeExpenses[[#Totals],[Sep]]+Transportation[[#Totals],[Sep]]+Utilities[[#Totals],[Sep]]+Medical[[#Totals],[Sep]]+Financial[[#Totals],[Sep]]+Enjoyment[[#Totals],[Sep]]+RoutineExpenses[[#Totals],[Sep]]+Family[[#Totals],[Sep]])</f>
        <v>0</v>
      </c>
      <c r="L101" s="8">
        <f>-1*(HomeExpenses[[#Totals],[Oct]]+Transportation[[#Totals],[Oct]]+Utilities[[#Totals],[Oct]]+Medical[[#Totals],[Oct]]+Financial[[#Totals],[Oct]]+Enjoyment[[#Totals],[Oct]]+RoutineExpenses[[#Totals],[Oct]]+Family[[#Totals],[Oct]])</f>
        <v>0</v>
      </c>
      <c r="M101" s="8">
        <f>-1*(HomeExpenses[[#Totals],[Nov]]+Transportation[[#Totals],[Nov]]+Utilities[[#Totals],[Nov]]+Medical[[#Totals],[Nov]]+Financial[[#Totals],[Nov]]+Enjoyment[[#Totals],[Nov]]+RoutineExpenses[[#Totals],[Nov]]+Family[[#Totals],[Nov]])</f>
        <v>0</v>
      </c>
      <c r="N101" s="8">
        <f>-1*(HomeExpenses[[#Totals],[Dec]]+Transportation[[#Totals],[Dec]]+Utilities[[#Totals],[Dec]]+Medical[[#Totals],[Dec]]+Financial[[#Totals],[Dec]]+Enjoyment[[#Totals],[Dec]]+RoutineExpenses[[#Totals],[Dec]]+Family[[#Totals],[Dec]])</f>
        <v>0</v>
      </c>
      <c r="O101" s="8">
        <f>SUM(Totals[[#This Row],[Jan]:[Dec]])</f>
        <v>0</v>
      </c>
    </row>
    <row r="102" spans="2:15" s="8" customFormat="1" x14ac:dyDescent="0.2">
      <c r="B102" s="9" t="s">
        <v>57</v>
      </c>
      <c r="C102" s="9">
        <f>C100+C101</f>
        <v>0</v>
      </c>
      <c r="D102" s="9">
        <f>D100+D101</f>
        <v>0</v>
      </c>
      <c r="E102" s="9">
        <f>E100+E101</f>
        <v>0</v>
      </c>
      <c r="F102" s="9">
        <f t="shared" ref="F102:O102" si="6">F100+F101</f>
        <v>0</v>
      </c>
      <c r="G102" s="9">
        <f t="shared" si="6"/>
        <v>0</v>
      </c>
      <c r="H102" s="9">
        <f t="shared" si="6"/>
        <v>0</v>
      </c>
      <c r="I102" s="9">
        <f t="shared" si="6"/>
        <v>0</v>
      </c>
      <c r="J102" s="9">
        <f t="shared" si="6"/>
        <v>0</v>
      </c>
      <c r="K102" s="9">
        <f t="shared" si="6"/>
        <v>0</v>
      </c>
      <c r="L102" s="9">
        <f t="shared" si="6"/>
        <v>0</v>
      </c>
      <c r="M102" s="9">
        <f t="shared" si="6"/>
        <v>0</v>
      </c>
      <c r="N102" s="9">
        <f t="shared" si="6"/>
        <v>0</v>
      </c>
      <c r="O102" s="9">
        <f t="shared" si="6"/>
        <v>0</v>
      </c>
    </row>
    <row r="104" spans="2:15" x14ac:dyDescent="0.2">
      <c r="B104" s="3" t="s">
        <v>73</v>
      </c>
      <c r="C104" s="3" t="s">
        <v>12</v>
      </c>
      <c r="D104" s="6" t="s">
        <v>74</v>
      </c>
    </row>
    <row r="105" spans="2:15" x14ac:dyDescent="0.2">
      <c r="B105" s="3" t="str">
        <f>HomeExpenses[[#Headers],[Home Expenses]]</f>
        <v>Home Expenses</v>
      </c>
      <c r="C105" s="3">
        <f>HomeExpenses[[#Totals],[Total]]</f>
        <v>0</v>
      </c>
      <c r="D105" s="6" t="e">
        <f>Categories[[#This Row],[Total]]/Income[[#Totals],[Total]]</f>
        <v>#DIV/0!</v>
      </c>
    </row>
    <row r="106" spans="2:15" x14ac:dyDescent="0.2">
      <c r="B106" s="3" t="str">
        <f>Transportation[[#Headers],[Transportation]]</f>
        <v>Transportation</v>
      </c>
      <c r="C106" s="3">
        <f>Transportation[[#Totals],[Total]]</f>
        <v>0</v>
      </c>
      <c r="D106" s="6" t="e">
        <f>Categories[[#This Row],[Total]]/Income[[#Totals],[Total]]</f>
        <v>#DIV/0!</v>
      </c>
    </row>
    <row r="107" spans="2:15" x14ac:dyDescent="0.2">
      <c r="B107" s="3" t="str">
        <f>Utilities[[#Headers],[Utilities]]</f>
        <v>Utilities</v>
      </c>
      <c r="C107" s="3">
        <f>Utilities[[#Totals],[Total]]</f>
        <v>0</v>
      </c>
      <c r="D107" s="6" t="e">
        <f>Categories[[#This Row],[Total]]/Income[[#Totals],[Total]]</f>
        <v>#DIV/0!</v>
      </c>
    </row>
    <row r="108" spans="2:15" x14ac:dyDescent="0.2">
      <c r="B108" s="3" t="str">
        <f>Medical[[#Headers],[Medical]]</f>
        <v>Medical</v>
      </c>
      <c r="C108" s="3">
        <f>Medical[[#Totals],[Total]]</f>
        <v>0</v>
      </c>
      <c r="D108" s="6" t="e">
        <f>Categories[[#This Row],[Total]]/Income[[#Totals],[Total]]</f>
        <v>#DIV/0!</v>
      </c>
    </row>
    <row r="109" spans="2:15" x14ac:dyDescent="0.2">
      <c r="B109" s="3" t="str">
        <f>Financial[[#Headers],[Financial]]</f>
        <v>Financial</v>
      </c>
      <c r="C109" s="3">
        <f>Financial[[#Totals],[Total]]</f>
        <v>0</v>
      </c>
      <c r="D109" s="6" t="e">
        <f>Categories[[#This Row],[Total]]/Income[[#Totals],[Total]]</f>
        <v>#DIV/0!</v>
      </c>
    </row>
    <row r="110" spans="2:15" x14ac:dyDescent="0.2">
      <c r="B110" s="3" t="str">
        <f>Enjoyment[[#Headers],[Enjoyment]]</f>
        <v>Enjoyment</v>
      </c>
      <c r="C110" s="3">
        <f>Enjoyment[[#Totals],[Total]]</f>
        <v>0</v>
      </c>
      <c r="D110" s="6" t="e">
        <f>Categories[[#This Row],[Total]]/Income[[#Totals],[Total]]</f>
        <v>#DIV/0!</v>
      </c>
    </row>
    <row r="111" spans="2:15" x14ac:dyDescent="0.2">
      <c r="B111" s="3" t="str">
        <f>RoutineExpenses[[#Headers],[Routine Expenses]]</f>
        <v>Routine Expenses</v>
      </c>
      <c r="C111" s="3">
        <f>RoutineExpenses[[#Totals],[Total]]</f>
        <v>0</v>
      </c>
      <c r="D111" s="6" t="e">
        <f>Categories[[#This Row],[Total]]/Income[[#Totals],[Total]]</f>
        <v>#DIV/0!</v>
      </c>
    </row>
    <row r="112" spans="2:15" x14ac:dyDescent="0.2">
      <c r="B112" s="3" t="str">
        <f>Family[[#Headers],[Family]]</f>
        <v>Family</v>
      </c>
      <c r="C112" s="3">
        <f>Family[[#Totals],[Total]]</f>
        <v>0</v>
      </c>
      <c r="D112" s="6" t="e">
        <f>Categories[[#This Row],[Total]]/Income[[#Totals],[Total]]</f>
        <v>#DIV/0!</v>
      </c>
    </row>
    <row r="113" spans="2:4" x14ac:dyDescent="0.2">
      <c r="B113" s="5" t="s">
        <v>12</v>
      </c>
      <c r="C113" s="1">
        <f>SUBTOTAL(109,Categories[Total])</f>
        <v>0</v>
      </c>
      <c r="D113" s="7" t="e">
        <f>SUBTOTAL(109,Categories[% of Income])</f>
        <v>#DIV/0!</v>
      </c>
    </row>
  </sheetData>
  <phoneticPr fontId="0" type="noConversion"/>
  <conditionalFormatting sqref="D113">
    <cfRule type="cellIs" dxfId="291" priority="3" operator="greaterThan">
      <formula>1</formula>
    </cfRule>
  </conditionalFormatting>
  <conditionalFormatting sqref="C102:O102">
    <cfRule type="cellIs" dxfId="290" priority="2" operator="lessThan">
      <formula>0</formula>
    </cfRule>
  </conditionalFormatting>
  <conditionalFormatting sqref="D105">
    <cfRule type="cellIs" dxfId="289" priority="1" operator="greaterThan">
      <formula>0.35</formula>
    </cfRule>
  </conditionalFormatting>
  <pageMargins left="0.7" right="0.7" top="0.75" bottom="0.75" header="0.5" footer="0.5"/>
  <pageSetup orientation="landscape" horizontalDpi="4294967292" verticalDpi="4294967292" r:id="rId1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cp:lastModifiedBy>MD SHAJEDUL ISLAM</cp:lastModifiedBy>
  <cp:lastPrinted>2019-05-05T15:12:50Z</cp:lastPrinted>
  <dcterms:created xsi:type="dcterms:W3CDTF">2010-04-18T04:00:31Z</dcterms:created>
  <dcterms:modified xsi:type="dcterms:W3CDTF">2019-05-05T15:12:55Z</dcterms:modified>
</cp:coreProperties>
</file>