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90" windowWidth="9540" windowHeight="1800" tabRatio="775" activeTab="0"/>
  </bookViews>
  <sheets>
    <sheet name="Budget" sheetId="1" r:id="rId1"/>
    <sheet name="This Year" sheetId="2" r:id="rId2"/>
    <sheet name="Jan" sheetId="3" r:id="rId3"/>
    <sheet name="Feb" sheetId="4" r:id="rId4"/>
    <sheet name="Mar" sheetId="5" r:id="rId5"/>
    <sheet name="Apr" sheetId="6" r:id="rId6"/>
    <sheet name="May" sheetId="7" r:id="rId7"/>
    <sheet name="Jun" sheetId="8" r:id="rId8"/>
    <sheet name="Jul" sheetId="9" r:id="rId9"/>
    <sheet name="Aug" sheetId="10" r:id="rId10"/>
    <sheet name="Sep" sheetId="11" r:id="rId11"/>
    <sheet name="Oct" sheetId="12" r:id="rId12"/>
    <sheet name="Nov" sheetId="13" r:id="rId13"/>
    <sheet name="Dec" sheetId="14" r:id="rId14"/>
  </sheets>
  <definedNames>
    <definedName name="Categories" localSheetId="5">'Apr'!$G$3:$G$12</definedName>
    <definedName name="Categories" localSheetId="9">'Aug'!$G$3:$G$12</definedName>
    <definedName name="Categories" localSheetId="13">'Dec'!$G$3:$G$12</definedName>
    <definedName name="Categories" localSheetId="3">'Feb'!#REF!</definedName>
    <definedName name="Categories" localSheetId="2">'Jan'!#REF!</definedName>
    <definedName name="Categories" localSheetId="8">'Jul'!$G$3:$G$12</definedName>
    <definedName name="Categories" localSheetId="7">'Jun'!$G$3:$G$12</definedName>
    <definedName name="Categories" localSheetId="4">'Mar'!$G$3:$G$12</definedName>
    <definedName name="Categories" localSheetId="6">'May'!$G$3:$G$12</definedName>
    <definedName name="Categories" localSheetId="12">'Nov'!$G$3:$G$12</definedName>
    <definedName name="Categories" localSheetId="11">'Oct'!$G$3:$G$12</definedName>
    <definedName name="Categories" localSheetId="10">'Sep'!$G$3:$G$12</definedName>
  </definedNames>
  <calcPr fullCalcOnLoad="1"/>
</workbook>
</file>

<file path=xl/sharedStrings.xml><?xml version="1.0" encoding="utf-8"?>
<sst xmlns="http://schemas.openxmlformats.org/spreadsheetml/2006/main" count="320" uniqueCount="87">
  <si>
    <t>Savings</t>
  </si>
  <si>
    <t>Misc</t>
  </si>
  <si>
    <t>Remaining</t>
  </si>
  <si>
    <t>Gas</t>
  </si>
  <si>
    <t>Groceries</t>
  </si>
  <si>
    <t>TOTAL</t>
  </si>
  <si>
    <t>Date</t>
  </si>
  <si>
    <t>Category</t>
  </si>
  <si>
    <t>Expense</t>
  </si>
  <si>
    <t>Income</t>
  </si>
  <si>
    <t>Remarks</t>
  </si>
  <si>
    <t>Medical</t>
  </si>
  <si>
    <t>Car</t>
  </si>
  <si>
    <t>Utilities</t>
  </si>
  <si>
    <t>Clothing</t>
  </si>
  <si>
    <t>Fixed Expenses</t>
  </si>
  <si>
    <t>Variable Expenses</t>
  </si>
  <si>
    <t>Mortgage</t>
  </si>
  <si>
    <t>Maintance</t>
  </si>
  <si>
    <t>Cable</t>
  </si>
  <si>
    <t>Netflix</t>
  </si>
  <si>
    <t>Phone</t>
  </si>
  <si>
    <t>Babysitting</t>
  </si>
  <si>
    <t>Charity</t>
  </si>
  <si>
    <t>Debt</t>
  </si>
  <si>
    <t>Going Out</t>
  </si>
  <si>
    <t>Emergency</t>
  </si>
  <si>
    <t xml:space="preserve">MASTER MONTHLY </t>
  </si>
  <si>
    <t>MASTER MONTHLY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</si>
  <si>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</si>
  <si>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</si>
  <si>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</si>
  <si>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</si>
  <si>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</si>
  <si>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</si>
  <si>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</si>
  <si>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</si>
  <si>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</si>
  <si>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</si>
  <si>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</si>
  <si>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</si>
  <si>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</si>
  <si>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Tutoring</t>
  </si>
  <si>
    <t>Budgeted</t>
  </si>
  <si>
    <t>Actual</t>
  </si>
  <si>
    <t>Monthly</t>
  </si>
  <si>
    <t>Yearly</t>
  </si>
  <si>
    <t>Tuition</t>
  </si>
  <si>
    <t>Fixed Expenses Total</t>
  </si>
  <si>
    <t>Total Expenses</t>
  </si>
  <si>
    <t>Under/Over Budget</t>
  </si>
  <si>
    <t>Yearly Variable Expenses</t>
  </si>
  <si>
    <t>Total Yearly Budget</t>
  </si>
  <si>
    <t>Total Variable Expenses</t>
  </si>
  <si>
    <t>Other</t>
  </si>
  <si>
    <t>Total Fixed Expenses</t>
  </si>
  <si>
    <t>Money left to Budget:</t>
  </si>
  <si>
    <t>Modifying the Master Monthly Budget will affect all 12 months!</t>
  </si>
  <si>
    <t>Monthly Budgets can only be modified on the Budget page!</t>
  </si>
  <si>
    <t>Total Monthly Expenses</t>
  </si>
  <si>
    <t>Under/Over Yearly Budget</t>
  </si>
  <si>
    <t>Yearly Fixed Expenses</t>
  </si>
  <si>
    <t>Yearly Total Expenses</t>
  </si>
  <si>
    <t>By Neil Rothman -- jginsing@gmail.com</t>
  </si>
  <si>
    <t>Jean Skirt</t>
  </si>
  <si>
    <t>Shoes taps + Belt</t>
  </si>
  <si>
    <t>Bagel Danish</t>
  </si>
  <si>
    <t>memoirs of a geisha</t>
  </si>
  <si>
    <t>Car Insurance</t>
  </si>
  <si>
    <t>Haircut</t>
  </si>
  <si>
    <t>Diaper Rash Cream</t>
  </si>
  <si>
    <t>Pregancy test</t>
  </si>
  <si>
    <t>Lazy Bean</t>
  </si>
  <si>
    <t>Bagels</t>
  </si>
  <si>
    <t>Yearly Income</t>
  </si>
  <si>
    <t>Surplus / Deficit</t>
  </si>
  <si>
    <t>YTD Income</t>
  </si>
  <si>
    <t>YTD Expense</t>
  </si>
  <si>
    <t>Total Monthly Income</t>
  </si>
  <si>
    <t>Kids Medical</t>
  </si>
  <si>
    <t>Kids Clothing</t>
  </si>
  <si>
    <t>John</t>
  </si>
  <si>
    <t>Jane</t>
  </si>
  <si>
    <t>kids</t>
  </si>
  <si>
    <t>Travel</t>
  </si>
  <si>
    <t>Use PayPal to Donate if you like this product!</t>
  </si>
  <si>
    <t>Check for Steve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</si>
</sst>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  <numFmt numFmtId="168" formatCode="&quot;$&quot;#,##0.00;[Red]&quot;$&quot;#,##0.00"/>
    <numFmt numFmtId="169" formatCode="m/d/yy"/>
    <numFmt numFmtId="170" formatCode="mmm\-yyyy"/>
    <numFmt numFmtId="171" formatCode="[$-409]dddd\,\ mmmm\ dd\,\ yyyy"/>
    <numFmt numFmtId="172" formatCode="mm/dd/yy;@"/>
    <numFmt numFmtId="173" formatCode="m/d;@"/>
    <numFmt numFmtId="174" formatCode="&quot;$&quot;#,##0"/>
    <numFmt numFmtId="175" formatCode="00000"/>
    <numFmt numFmtId="176" formatCode="[$-409]d\-mmm;@"/>
    <numFmt numFmtId="177" formatCode="[$-409]mmm\-yy;@"/>
  </numFmts>
  <fonts count="55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b/>
      <sz val="10"/>
      <name val="Arial"/>
      <family val="2"/>
    </font>
    <font>
      <i/>
      <sz val="10"/>
      <name val="Comic Sans MS"/>
      <family val="4"/>
    </font>
    <font>
      <b/>
      <sz val="10"/>
      <color indexed="10"/>
      <name val="Comic Sans MS"/>
      <family val="4"/>
    </font>
    <font>
      <sz val="10"/>
      <color indexed="20"/>
      <name val="Comic Sans MS"/>
      <family val="4"/>
    </font>
    <font>
      <b/>
      <sz val="10"/>
      <color indexed="20"/>
      <name val="Comic Sans MS"/>
      <family val="4"/>
    </font>
    <font>
      <b/>
      <i/>
      <sz val="10"/>
      <name val="Comic Sans MS"/>
      <family val="4"/>
    </font>
    <font>
      <b/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9"/>
      <name val="Arial"/>
      <family val="2"/>
    </font>
    <font>
      <b/>
      <i/>
      <sz val="10"/>
      <color indexed="9"/>
      <name val="Comic Sans MS"/>
      <family val="4"/>
    </font>
    <font>
      <b/>
      <sz val="10"/>
      <color indexed="20"/>
      <name val="Arial"/>
      <family val="2"/>
    </font>
    <font>
      <b/>
      <sz val="10"/>
      <color indexed="9"/>
      <name val="Comic Sans MS"/>
      <family val="4"/>
    </font>
    <font>
      <b/>
      <sz val="10"/>
      <color indexed="58"/>
      <name val="Comic Sans MS"/>
      <family val="4"/>
    </font>
    <font>
      <sz val="10"/>
      <color indexed="9"/>
      <name val="Comic Sans MS"/>
      <family val="4"/>
    </font>
    <font>
      <sz val="10"/>
      <color indexed="57"/>
      <name val="Comic Sans MS"/>
      <family val="4"/>
    </font>
    <font>
      <b/>
      <sz val="10"/>
      <color indexed="12"/>
      <name val="Comic Sans MS"/>
      <family val="4"/>
    </font>
    <font>
      <b/>
      <sz val="11"/>
      <color indexed="12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ck"/>
      <right>
        <color indexed="63"/>
      </right>
      <top style="thick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medium"/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medium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>
        <color indexed="63"/>
      </bottom>
    </border>
    <border>
      <left style="medium"/>
      <right style="medium"/>
      <top style="medium"/>
      <bottom style="thick"/>
    </border>
    <border>
      <left style="thick"/>
      <right style="thin"/>
      <top style="thick"/>
      <bottom style="thick"/>
    </border>
    <border>
      <left style="thin"/>
      <right style="thin"/>
      <top style="medium"/>
      <bottom style="thin"/>
    </border>
    <border>
      <left style="thick"/>
      <right style="medium"/>
      <top style="medium"/>
      <bottom style="thick"/>
    </border>
    <border>
      <left style="medium"/>
      <right style="thick"/>
      <top style="medium"/>
      <bottom style="thick"/>
    </border>
    <border>
      <left style="thick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9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68" fontId="0" fillId="0" borderId="0" xfId="0" applyNumberForma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174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8" fontId="1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33" borderId="16" xfId="0" applyFont="1" applyFill="1" applyBorder="1" applyAlignment="1">
      <alignment/>
    </xf>
    <xf numFmtId="8" fontId="1" fillId="33" borderId="17" xfId="0" applyNumberFormat="1" applyFont="1" applyFill="1" applyBorder="1" applyAlignment="1">
      <alignment/>
    </xf>
    <xf numFmtId="8" fontId="1" fillId="33" borderId="18" xfId="0" applyNumberFormat="1" applyFont="1" applyFill="1" applyBorder="1" applyAlignment="1">
      <alignment/>
    </xf>
    <xf numFmtId="8" fontId="1" fillId="33" borderId="19" xfId="0" applyNumberFormat="1" applyFont="1" applyFill="1" applyBorder="1" applyAlignment="1">
      <alignment/>
    </xf>
    <xf numFmtId="8" fontId="1" fillId="33" borderId="12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168" fontId="5" fillId="0" borderId="0" xfId="0" applyNumberFormat="1" applyFont="1" applyBorder="1" applyAlignment="1">
      <alignment/>
    </xf>
    <xf numFmtId="8" fontId="5" fillId="0" borderId="0" xfId="0" applyNumberFormat="1" applyFont="1" applyBorder="1" applyAlignment="1">
      <alignment/>
    </xf>
    <xf numFmtId="0" fontId="2" fillId="0" borderId="20" xfId="0" applyFont="1" applyBorder="1" applyAlignment="1">
      <alignment/>
    </xf>
    <xf numFmtId="8" fontId="1" fillId="0" borderId="19" xfId="0" applyNumberFormat="1" applyFont="1" applyFill="1" applyBorder="1" applyAlignment="1">
      <alignment/>
    </xf>
    <xf numFmtId="8" fontId="1" fillId="0" borderId="12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168" fontId="3" fillId="34" borderId="21" xfId="0" applyNumberFormat="1" applyFont="1" applyFill="1" applyBorder="1" applyAlignment="1">
      <alignment/>
    </xf>
    <xf numFmtId="0" fontId="9" fillId="35" borderId="22" xfId="0" applyFont="1" applyFill="1" applyBorder="1" applyAlignment="1">
      <alignment/>
    </xf>
    <xf numFmtId="167" fontId="5" fillId="0" borderId="21" xfId="0" applyNumberFormat="1" applyFont="1" applyBorder="1" applyAlignment="1">
      <alignment/>
    </xf>
    <xf numFmtId="0" fontId="5" fillId="36" borderId="23" xfId="0" applyFont="1" applyFill="1" applyBorder="1" applyAlignment="1">
      <alignment/>
    </xf>
    <xf numFmtId="168" fontId="3" fillId="37" borderId="24" xfId="0" applyNumberFormat="1" applyFont="1" applyFill="1" applyBorder="1" applyAlignment="1">
      <alignment/>
    </xf>
    <xf numFmtId="168" fontId="3" fillId="37" borderId="17" xfId="0" applyNumberFormat="1" applyFont="1" applyFill="1" applyBorder="1" applyAlignment="1">
      <alignment/>
    </xf>
    <xf numFmtId="8" fontId="9" fillId="35" borderId="25" xfId="0" applyNumberFormat="1" applyFont="1" applyFill="1" applyBorder="1" applyAlignment="1">
      <alignment/>
    </xf>
    <xf numFmtId="0" fontId="3" fillId="36" borderId="26" xfId="0" applyNumberFormat="1" applyFont="1" applyFill="1" applyBorder="1" applyAlignment="1">
      <alignment/>
    </xf>
    <xf numFmtId="168" fontId="12" fillId="38" borderId="27" xfId="0" applyNumberFormat="1" applyFont="1" applyFill="1" applyBorder="1" applyAlignment="1">
      <alignment/>
    </xf>
    <xf numFmtId="168" fontId="12" fillId="38" borderId="28" xfId="0" applyNumberFormat="1" applyFont="1" applyFill="1" applyBorder="1" applyAlignment="1">
      <alignment/>
    </xf>
    <xf numFmtId="168" fontId="3" fillId="34" borderId="29" xfId="0" applyNumberFormat="1" applyFont="1" applyFill="1" applyBorder="1" applyAlignment="1">
      <alignment/>
    </xf>
    <xf numFmtId="168" fontId="0" fillId="34" borderId="30" xfId="0" applyNumberFormat="1" applyFill="1" applyBorder="1" applyAlignment="1">
      <alignment/>
    </xf>
    <xf numFmtId="168" fontId="3" fillId="37" borderId="21" xfId="0" applyNumberFormat="1" applyFont="1" applyFill="1" applyBorder="1" applyAlignment="1">
      <alignment/>
    </xf>
    <xf numFmtId="168" fontId="9" fillId="35" borderId="22" xfId="0" applyNumberFormat="1" applyFont="1" applyFill="1" applyBorder="1" applyAlignment="1">
      <alignment/>
    </xf>
    <xf numFmtId="0" fontId="1" fillId="36" borderId="31" xfId="0" applyFont="1" applyFill="1" applyBorder="1" applyAlignment="1">
      <alignment/>
    </xf>
    <xf numFmtId="8" fontId="1" fillId="33" borderId="32" xfId="0" applyNumberFormat="1" applyFont="1" applyFill="1" applyBorder="1" applyAlignment="1">
      <alignment/>
    </xf>
    <xf numFmtId="8" fontId="1" fillId="0" borderId="33" xfId="0" applyNumberFormat="1" applyFont="1" applyBorder="1" applyAlignment="1">
      <alignment/>
    </xf>
    <xf numFmtId="8" fontId="1" fillId="33" borderId="33" xfId="0" applyNumberFormat="1" applyFont="1" applyFill="1" applyBorder="1" applyAlignment="1">
      <alignment/>
    </xf>
    <xf numFmtId="8" fontId="1" fillId="0" borderId="33" xfId="0" applyNumberFormat="1" applyFont="1" applyFill="1" applyBorder="1" applyAlignment="1">
      <alignment/>
    </xf>
    <xf numFmtId="0" fontId="9" fillId="36" borderId="24" xfId="0" applyNumberFormat="1" applyFont="1" applyFill="1" applyBorder="1" applyAlignment="1">
      <alignment/>
    </xf>
    <xf numFmtId="0" fontId="13" fillId="38" borderId="34" xfId="0" applyFont="1" applyFill="1" applyBorder="1" applyAlignment="1">
      <alignment/>
    </xf>
    <xf numFmtId="0" fontId="13" fillId="38" borderId="35" xfId="0" applyFont="1" applyFill="1" applyBorder="1" applyAlignment="1">
      <alignment/>
    </xf>
    <xf numFmtId="0" fontId="1" fillId="36" borderId="36" xfId="0" applyFont="1" applyFill="1" applyBorder="1" applyAlignment="1">
      <alignment/>
    </xf>
    <xf numFmtId="168" fontId="1" fillId="34" borderId="18" xfId="0" applyNumberFormat="1" applyFont="1" applyFill="1" applyBorder="1" applyAlignment="1">
      <alignment/>
    </xf>
    <xf numFmtId="8" fontId="5" fillId="35" borderId="25" xfId="0" applyNumberFormat="1" applyFont="1" applyFill="1" applyBorder="1" applyAlignment="1">
      <alignment/>
    </xf>
    <xf numFmtId="0" fontId="13" fillId="38" borderId="23" xfId="0" applyFont="1" applyFill="1" applyBorder="1" applyAlignment="1">
      <alignment/>
    </xf>
    <xf numFmtId="0" fontId="2" fillId="0" borderId="37" xfId="0" applyFont="1" applyBorder="1" applyAlignment="1">
      <alignment/>
    </xf>
    <xf numFmtId="8" fontId="1" fillId="37" borderId="18" xfId="0" applyNumberFormat="1" applyFont="1" applyFill="1" applyBorder="1" applyAlignment="1">
      <alignment/>
    </xf>
    <xf numFmtId="0" fontId="13" fillId="38" borderId="38" xfId="0" applyFont="1" applyFill="1" applyBorder="1" applyAlignment="1">
      <alignment/>
    </xf>
    <xf numFmtId="0" fontId="7" fillId="0" borderId="0" xfId="0" applyFont="1" applyBorder="1" applyAlignment="1">
      <alignment/>
    </xf>
    <xf numFmtId="8" fontId="5" fillId="0" borderId="13" xfId="0" applyNumberFormat="1" applyFont="1" applyBorder="1" applyAlignment="1" applyProtection="1">
      <alignment/>
      <protection/>
    </xf>
    <xf numFmtId="8" fontId="5" fillId="0" borderId="14" xfId="0" applyNumberFormat="1" applyFont="1" applyBorder="1" applyAlignment="1" applyProtection="1">
      <alignment/>
      <protection/>
    </xf>
    <xf numFmtId="8" fontId="5" fillId="0" borderId="15" xfId="0" applyNumberFormat="1" applyFont="1" applyBorder="1" applyAlignment="1" applyProtection="1">
      <alignment/>
      <protection/>
    </xf>
    <xf numFmtId="8" fontId="1" fillId="0" borderId="0" xfId="0" applyNumberFormat="1" applyFont="1" applyBorder="1" applyAlignment="1">
      <alignment/>
    </xf>
    <xf numFmtId="0" fontId="3" fillId="0" borderId="0" xfId="0" applyFont="1" applyAlignment="1" applyProtection="1">
      <alignment/>
      <protection locked="0"/>
    </xf>
    <xf numFmtId="167" fontId="3" fillId="0" borderId="0" xfId="0" applyNumberFormat="1" applyFont="1" applyAlignment="1" applyProtection="1">
      <alignment/>
      <protection locked="0"/>
    </xf>
    <xf numFmtId="168" fontId="3" fillId="0" borderId="0" xfId="0" applyNumberFormat="1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7" fontId="0" fillId="0" borderId="0" xfId="0" applyNumberFormat="1" applyAlignment="1" applyProtection="1">
      <alignment/>
      <protection locked="0"/>
    </xf>
    <xf numFmtId="168" fontId="0" fillId="0" borderId="0" xfId="0" applyNumberFormat="1" applyAlignment="1" applyProtection="1">
      <alignment/>
      <protection locked="0"/>
    </xf>
    <xf numFmtId="16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67" fontId="0" fillId="0" borderId="0" xfId="0" applyNumberFormat="1" applyBorder="1" applyAlignment="1" applyProtection="1">
      <alignment/>
      <protection locked="0"/>
    </xf>
    <xf numFmtId="168" fontId="0" fillId="0" borderId="0" xfId="0" applyNumberFormat="1" applyBorder="1" applyAlignment="1" applyProtection="1">
      <alignment/>
      <protection locked="0"/>
    </xf>
    <xf numFmtId="16" fontId="0" fillId="0" borderId="0" xfId="0" applyNumberFormat="1" applyBorder="1" applyAlignment="1" applyProtection="1">
      <alignment/>
      <protection locked="0"/>
    </xf>
    <xf numFmtId="16" fontId="0" fillId="0" borderId="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67" fontId="0" fillId="0" borderId="0" xfId="0" applyNumberFormat="1" applyFill="1" applyBorder="1" applyAlignment="1" applyProtection="1">
      <alignment/>
      <protection locked="0"/>
    </xf>
    <xf numFmtId="168" fontId="0" fillId="0" borderId="0" xfId="0" applyNumberFormat="1" applyFill="1" applyBorder="1" applyAlignment="1" applyProtection="1">
      <alignment/>
      <protection locked="0"/>
    </xf>
    <xf numFmtId="168" fontId="3" fillId="36" borderId="39" xfId="0" applyNumberFormat="1" applyFont="1" applyFill="1" applyBorder="1" applyAlignment="1">
      <alignment/>
    </xf>
    <xf numFmtId="168" fontId="3" fillId="36" borderId="31" xfId="0" applyNumberFormat="1" applyFont="1" applyFill="1" applyBorder="1" applyAlignment="1">
      <alignment/>
    </xf>
    <xf numFmtId="168" fontId="3" fillId="36" borderId="4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2" fillId="36" borderId="39" xfId="0" applyFont="1" applyFill="1" applyBorder="1" applyAlignment="1" applyProtection="1">
      <alignment/>
      <protection locked="0"/>
    </xf>
    <xf numFmtId="0" fontId="2" fillId="36" borderId="31" xfId="0" applyFont="1" applyFill="1" applyBorder="1" applyAlignment="1" applyProtection="1">
      <alignment/>
      <protection locked="0"/>
    </xf>
    <xf numFmtId="0" fontId="2" fillId="36" borderId="41" xfId="0" applyFont="1" applyFill="1" applyBorder="1" applyAlignment="1" applyProtection="1">
      <alignment/>
      <protection locked="0"/>
    </xf>
    <xf numFmtId="168" fontId="2" fillId="34" borderId="30" xfId="0" applyNumberFormat="1" applyFont="1" applyFill="1" applyBorder="1" applyAlignment="1" applyProtection="1">
      <alignment/>
      <protection locked="0"/>
    </xf>
    <xf numFmtId="168" fontId="2" fillId="34" borderId="42" xfId="0" applyNumberFormat="1" applyFont="1" applyFill="1" applyBorder="1" applyAlignment="1" applyProtection="1">
      <alignment/>
      <protection locked="0"/>
    </xf>
    <xf numFmtId="167" fontId="2" fillId="34" borderId="42" xfId="0" applyNumberFormat="1" applyFont="1" applyFill="1" applyBorder="1" applyAlignment="1" applyProtection="1">
      <alignment/>
      <protection locked="0"/>
    </xf>
    <xf numFmtId="0" fontId="4" fillId="38" borderId="43" xfId="0" applyFont="1" applyFill="1" applyBorder="1" applyAlignment="1">
      <alignment/>
    </xf>
    <xf numFmtId="0" fontId="8" fillId="38" borderId="44" xfId="0" applyFont="1" applyFill="1" applyBorder="1" applyAlignment="1">
      <alignment/>
    </xf>
    <xf numFmtId="17" fontId="4" fillId="38" borderId="43" xfId="0" applyNumberFormat="1" applyFont="1" applyFill="1" applyBorder="1" applyAlignment="1">
      <alignment/>
    </xf>
    <xf numFmtId="0" fontId="15" fillId="38" borderId="23" xfId="0" applyFont="1" applyFill="1" applyBorder="1" applyAlignment="1">
      <alignment/>
    </xf>
    <xf numFmtId="0" fontId="16" fillId="0" borderId="45" xfId="0" applyFont="1" applyBorder="1" applyAlignment="1">
      <alignment/>
    </xf>
    <xf numFmtId="0" fontId="16" fillId="0" borderId="29" xfId="0" applyFont="1" applyBorder="1" applyAlignment="1">
      <alignment/>
    </xf>
    <xf numFmtId="167" fontId="2" fillId="0" borderId="30" xfId="0" applyNumberFormat="1" applyFont="1" applyBorder="1" applyAlignment="1" applyProtection="1">
      <alignment/>
      <protection/>
    </xf>
    <xf numFmtId="167" fontId="2" fillId="34" borderId="46" xfId="0" applyNumberFormat="1" applyFont="1" applyFill="1" applyBorder="1" applyAlignment="1" applyProtection="1">
      <alignment/>
      <protection locked="0"/>
    </xf>
    <xf numFmtId="0" fontId="1" fillId="0" borderId="0" xfId="0" applyFont="1" applyFill="1" applyAlignment="1">
      <alignment/>
    </xf>
    <xf numFmtId="0" fontId="5" fillId="35" borderId="24" xfId="0" applyFont="1" applyFill="1" applyBorder="1" applyAlignment="1" applyProtection="1">
      <alignment/>
      <protection locked="0"/>
    </xf>
    <xf numFmtId="8" fontId="5" fillId="34" borderId="20" xfId="0" applyNumberFormat="1" applyFont="1" applyFill="1" applyBorder="1" applyAlignment="1">
      <alignment/>
    </xf>
    <xf numFmtId="8" fontId="2" fillId="34" borderId="30" xfId="0" applyNumberFormat="1" applyFont="1" applyFill="1" applyBorder="1" applyAlignment="1" applyProtection="1">
      <alignment/>
      <protection locked="0"/>
    </xf>
    <xf numFmtId="8" fontId="2" fillId="34" borderId="25" xfId="0" applyNumberFormat="1" applyFont="1" applyFill="1" applyBorder="1" applyAlignment="1" applyProtection="1">
      <alignment/>
      <protection locked="0"/>
    </xf>
    <xf numFmtId="8" fontId="2" fillId="34" borderId="46" xfId="0" applyNumberFormat="1" applyFont="1" applyFill="1" applyBorder="1" applyAlignment="1" applyProtection="1">
      <alignment/>
      <protection locked="0"/>
    </xf>
    <xf numFmtId="8" fontId="2" fillId="34" borderId="42" xfId="0" applyNumberFormat="1" applyFont="1" applyFill="1" applyBorder="1" applyAlignment="1" applyProtection="1">
      <alignment/>
      <protection locked="0"/>
    </xf>
    <xf numFmtId="8" fontId="2" fillId="34" borderId="47" xfId="0" applyNumberFormat="1" applyFont="1" applyFill="1" applyBorder="1" applyAlignment="1" applyProtection="1">
      <alignment/>
      <protection locked="0"/>
    </xf>
    <xf numFmtId="8" fontId="2" fillId="34" borderId="48" xfId="0" applyNumberFormat="1" applyFont="1" applyFill="1" applyBorder="1" applyAlignment="1" applyProtection="1">
      <alignment/>
      <protection locked="0"/>
    </xf>
    <xf numFmtId="8" fontId="1" fillId="33" borderId="49" xfId="0" applyNumberFormat="1" applyFont="1" applyFill="1" applyBorder="1" applyAlignment="1">
      <alignment/>
    </xf>
    <xf numFmtId="8" fontId="1" fillId="33" borderId="50" xfId="0" applyNumberFormat="1" applyFont="1" applyFill="1" applyBorder="1" applyAlignment="1">
      <alignment/>
    </xf>
    <xf numFmtId="8" fontId="5" fillId="35" borderId="22" xfId="0" applyNumberFormat="1" applyFont="1" applyFill="1" applyBorder="1" applyAlignment="1" applyProtection="1">
      <alignment/>
      <protection locked="0"/>
    </xf>
    <xf numFmtId="8" fontId="1" fillId="0" borderId="17" xfId="0" applyNumberFormat="1" applyFont="1" applyFill="1" applyBorder="1" applyAlignment="1">
      <alignment/>
    </xf>
    <xf numFmtId="8" fontId="17" fillId="39" borderId="13" xfId="0" applyNumberFormat="1" applyFont="1" applyFill="1" applyBorder="1" applyAlignment="1">
      <alignment/>
    </xf>
    <xf numFmtId="8" fontId="17" fillId="39" borderId="15" xfId="0" applyNumberFormat="1" applyFont="1" applyFill="1" applyBorder="1" applyAlignment="1">
      <alignment/>
    </xf>
    <xf numFmtId="0" fontId="15" fillId="39" borderId="34" xfId="0" applyFont="1" applyFill="1" applyBorder="1" applyAlignment="1">
      <alignment/>
    </xf>
    <xf numFmtId="8" fontId="1" fillId="0" borderId="18" xfId="0" applyNumberFormat="1" applyFont="1" applyFill="1" applyBorder="1" applyAlignment="1">
      <alignment/>
    </xf>
    <xf numFmtId="0" fontId="1" fillId="36" borderId="41" xfId="0" applyFont="1" applyFill="1" applyBorder="1" applyAlignment="1">
      <alignment/>
    </xf>
    <xf numFmtId="8" fontId="1" fillId="37" borderId="51" xfId="0" applyNumberFormat="1" applyFont="1" applyFill="1" applyBorder="1" applyAlignment="1">
      <alignment/>
    </xf>
    <xf numFmtId="168" fontId="1" fillId="34" borderId="51" xfId="0" applyNumberFormat="1" applyFont="1" applyFill="1" applyBorder="1" applyAlignment="1">
      <alignment/>
    </xf>
    <xf numFmtId="8" fontId="5" fillId="35" borderId="52" xfId="0" applyNumberFormat="1" applyFont="1" applyFill="1" applyBorder="1" applyAlignment="1">
      <alignment/>
    </xf>
    <xf numFmtId="8" fontId="5" fillId="0" borderId="53" xfId="0" applyNumberFormat="1" applyFont="1" applyFill="1" applyBorder="1" applyAlignment="1">
      <alignment/>
    </xf>
    <xf numFmtId="0" fontId="15" fillId="39" borderId="24" xfId="0" applyFont="1" applyFill="1" applyBorder="1" applyAlignment="1">
      <alignment/>
    </xf>
    <xf numFmtId="8" fontId="15" fillId="39" borderId="21" xfId="0" applyNumberFormat="1" applyFont="1" applyFill="1" applyBorder="1" applyAlignment="1">
      <alignment/>
    </xf>
    <xf numFmtId="168" fontId="15" fillId="39" borderId="21" xfId="0" applyNumberFormat="1" applyFont="1" applyFill="1" applyBorder="1" applyAlignment="1">
      <alignment/>
    </xf>
    <xf numFmtId="8" fontId="15" fillId="39" borderId="22" xfId="0" applyNumberFormat="1" applyFont="1" applyFill="1" applyBorder="1" applyAlignment="1">
      <alignment/>
    </xf>
    <xf numFmtId="40" fontId="8" fillId="0" borderId="54" xfId="0" applyNumberFormat="1" applyFont="1" applyBorder="1" applyAlignment="1">
      <alignment/>
    </xf>
    <xf numFmtId="8" fontId="8" fillId="0" borderId="34" xfId="0" applyNumberFormat="1" applyFont="1" applyBorder="1" applyAlignment="1" applyProtection="1">
      <alignment/>
      <protection/>
    </xf>
    <xf numFmtId="8" fontId="8" fillId="0" borderId="15" xfId="0" applyNumberFormat="1" applyFont="1" applyBorder="1" applyAlignment="1" applyProtection="1">
      <alignment/>
      <protection/>
    </xf>
    <xf numFmtId="8" fontId="8" fillId="0" borderId="14" xfId="0" applyNumberFormat="1" applyFont="1" applyBorder="1" applyAlignment="1" applyProtection="1">
      <alignment/>
      <protection/>
    </xf>
    <xf numFmtId="0" fontId="8" fillId="0" borderId="55" xfId="0" applyFont="1" applyBorder="1" applyAlignment="1">
      <alignment/>
    </xf>
    <xf numFmtId="8" fontId="8" fillId="0" borderId="51" xfId="0" applyNumberFormat="1" applyFont="1" applyBorder="1" applyAlignment="1">
      <alignment/>
    </xf>
    <xf numFmtId="8" fontId="8" fillId="0" borderId="52" xfId="0" applyNumberFormat="1" applyFont="1" applyBorder="1" applyAlignment="1">
      <alignment/>
    </xf>
    <xf numFmtId="8" fontId="5" fillId="0" borderId="56" xfId="0" applyNumberFormat="1" applyFont="1" applyFill="1" applyBorder="1" applyAlignment="1">
      <alignment/>
    </xf>
    <xf numFmtId="167" fontId="2" fillId="0" borderId="42" xfId="0" applyNumberFormat="1" applyFont="1" applyBorder="1" applyAlignment="1" applyProtection="1">
      <alignment/>
      <protection/>
    </xf>
    <xf numFmtId="167" fontId="2" fillId="0" borderId="53" xfId="0" applyNumberFormat="1" applyFont="1" applyBorder="1" applyAlignment="1" applyProtection="1">
      <alignment/>
      <protection/>
    </xf>
    <xf numFmtId="167" fontId="2" fillId="0" borderId="57" xfId="0" applyNumberFormat="1" applyFont="1" applyBorder="1" applyAlignment="1" applyProtection="1">
      <alignment/>
      <protection locked="0"/>
    </xf>
    <xf numFmtId="167" fontId="2" fillId="0" borderId="19" xfId="0" applyNumberFormat="1" applyFont="1" applyBorder="1" applyAlignment="1" applyProtection="1">
      <alignment/>
      <protection locked="0"/>
    </xf>
    <xf numFmtId="167" fontId="2" fillId="0" borderId="58" xfId="0" applyNumberFormat="1" applyFont="1" applyBorder="1" applyAlignment="1" applyProtection="1">
      <alignment/>
      <protection locked="0"/>
    </xf>
    <xf numFmtId="167" fontId="5" fillId="0" borderId="45" xfId="0" applyNumberFormat="1" applyFont="1" applyBorder="1" applyAlignment="1">
      <alignment/>
    </xf>
    <xf numFmtId="0" fontId="2" fillId="0" borderId="27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 locked="0"/>
    </xf>
    <xf numFmtId="0" fontId="2" fillId="0" borderId="59" xfId="0" applyFont="1" applyBorder="1" applyAlignment="1" applyProtection="1">
      <alignment/>
      <protection locked="0"/>
    </xf>
    <xf numFmtId="0" fontId="5" fillId="0" borderId="60" xfId="0" applyFont="1" applyBorder="1" applyAlignment="1">
      <alignment/>
    </xf>
    <xf numFmtId="0" fontId="18" fillId="0" borderId="0" xfId="0" applyFont="1" applyAlignment="1">
      <alignment/>
    </xf>
    <xf numFmtId="168" fontId="0" fillId="0" borderId="0" xfId="0" applyNumberFormat="1" applyFont="1" applyAlignment="1" applyProtection="1">
      <alignment/>
      <protection locked="0"/>
    </xf>
    <xf numFmtId="8" fontId="3" fillId="37" borderId="24" xfId="0" applyNumberFormat="1" applyFont="1" applyFill="1" applyBorder="1" applyAlignment="1">
      <alignment horizontal="center"/>
    </xf>
    <xf numFmtId="8" fontId="3" fillId="34" borderId="21" xfId="0" applyNumberFormat="1" applyFont="1" applyFill="1" applyBorder="1" applyAlignment="1">
      <alignment horizontal="center"/>
    </xf>
    <xf numFmtId="8" fontId="3" fillId="35" borderId="22" xfId="0" applyNumberFormat="1" applyFont="1" applyFill="1" applyBorder="1" applyAlignment="1">
      <alignment horizontal="center"/>
    </xf>
    <xf numFmtId="8" fontId="3" fillId="37" borderId="17" xfId="0" applyNumberFormat="1" applyFont="1" applyFill="1" applyBorder="1" applyAlignment="1">
      <alignment/>
    </xf>
    <xf numFmtId="8" fontId="3" fillId="34" borderId="18" xfId="0" applyNumberFormat="1" applyFont="1" applyFill="1" applyBorder="1" applyAlignment="1">
      <alignment/>
    </xf>
    <xf numFmtId="8" fontId="3" fillId="35" borderId="25" xfId="0" applyNumberFormat="1" applyFont="1" applyFill="1" applyBorder="1" applyAlignment="1">
      <alignment/>
    </xf>
    <xf numFmtId="0" fontId="3" fillId="36" borderId="61" xfId="0" applyNumberFormat="1" applyFont="1" applyFill="1" applyBorder="1" applyAlignment="1">
      <alignment/>
    </xf>
    <xf numFmtId="8" fontId="3" fillId="37" borderId="62" xfId="0" applyNumberFormat="1" applyFont="1" applyFill="1" applyBorder="1" applyAlignment="1">
      <alignment/>
    </xf>
    <xf numFmtId="8" fontId="3" fillId="34" borderId="51" xfId="0" applyNumberFormat="1" applyFont="1" applyFill="1" applyBorder="1" applyAlignment="1">
      <alignment/>
    </xf>
    <xf numFmtId="8" fontId="3" fillId="35" borderId="25" xfId="0" applyNumberFormat="1" applyFont="1" applyFill="1" applyBorder="1" applyAlignment="1">
      <alignment/>
    </xf>
    <xf numFmtId="8" fontId="3" fillId="34" borderId="21" xfId="0" applyNumberFormat="1" applyFont="1" applyFill="1" applyBorder="1" applyAlignment="1">
      <alignment/>
    </xf>
    <xf numFmtId="8" fontId="3" fillId="35" borderId="22" xfId="0" applyNumberFormat="1" applyFont="1" applyFill="1" applyBorder="1" applyAlignment="1">
      <alignment/>
    </xf>
    <xf numFmtId="8" fontId="3" fillId="34" borderId="12" xfId="0" applyNumberFormat="1" applyFont="1" applyFill="1" applyBorder="1" applyAlignment="1">
      <alignment/>
    </xf>
    <xf numFmtId="168" fontId="0" fillId="34" borderId="42" xfId="0" applyNumberFormat="1" applyFill="1" applyBorder="1" applyAlignment="1">
      <alignment/>
    </xf>
    <xf numFmtId="168" fontId="0" fillId="34" borderId="53" xfId="0" applyNumberFormat="1" applyFill="1" applyBorder="1" applyAlignment="1">
      <alignment/>
    </xf>
    <xf numFmtId="8" fontId="3" fillId="37" borderId="19" xfId="0" applyNumberFormat="1" applyFont="1" applyFill="1" applyBorder="1" applyAlignment="1">
      <alignment/>
    </xf>
    <xf numFmtId="0" fontId="9" fillId="36" borderId="60" xfId="0" applyFont="1" applyFill="1" applyBorder="1" applyAlignment="1">
      <alignment/>
    </xf>
    <xf numFmtId="8" fontId="13" fillId="38" borderId="63" xfId="0" applyNumberFormat="1" applyFont="1" applyFill="1" applyBorder="1" applyAlignment="1">
      <alignment/>
    </xf>
    <xf numFmtId="8" fontId="2" fillId="0" borderId="64" xfId="0" applyNumberFormat="1" applyFont="1" applyBorder="1" applyAlignment="1">
      <alignment horizontal="center"/>
    </xf>
    <xf numFmtId="8" fontId="2" fillId="0" borderId="65" xfId="0" applyNumberFormat="1" applyFont="1" applyBorder="1" applyAlignment="1">
      <alignment horizontal="center"/>
    </xf>
    <xf numFmtId="8" fontId="2" fillId="0" borderId="66" xfId="0" applyNumberFormat="1" applyFont="1" applyBorder="1" applyAlignment="1">
      <alignment horizontal="center"/>
    </xf>
    <xf numFmtId="8" fontId="2" fillId="0" borderId="67" xfId="0" applyNumberFormat="1" applyFont="1" applyBorder="1" applyAlignment="1" applyProtection="1">
      <alignment/>
      <protection/>
    </xf>
    <xf numFmtId="8" fontId="2" fillId="0" borderId="36" xfId="0" applyNumberFormat="1" applyFont="1" applyBorder="1" applyAlignment="1" applyProtection="1">
      <alignment/>
      <protection/>
    </xf>
    <xf numFmtId="8" fontId="2" fillId="0" borderId="18" xfId="0" applyNumberFormat="1" applyFont="1" applyBorder="1" applyAlignment="1" applyProtection="1">
      <alignment/>
      <protection/>
    </xf>
    <xf numFmtId="8" fontId="2" fillId="0" borderId="68" xfId="0" applyNumberFormat="1" applyFont="1" applyBorder="1" applyAlignment="1" applyProtection="1">
      <alignment/>
      <protection/>
    </xf>
    <xf numFmtId="8" fontId="2" fillId="0" borderId="69" xfId="0" applyNumberFormat="1" applyFont="1" applyBorder="1" applyAlignment="1" applyProtection="1">
      <alignment/>
      <protection/>
    </xf>
    <xf numFmtId="8" fontId="2" fillId="0" borderId="31" xfId="0" applyNumberFormat="1" applyFont="1" applyBorder="1" applyAlignment="1" applyProtection="1">
      <alignment/>
      <protection/>
    </xf>
    <xf numFmtId="8" fontId="2" fillId="0" borderId="12" xfId="0" applyNumberFormat="1" applyFont="1" applyBorder="1" applyAlignment="1" applyProtection="1">
      <alignment/>
      <protection/>
    </xf>
    <xf numFmtId="8" fontId="2" fillId="0" borderId="70" xfId="0" applyNumberFormat="1" applyFont="1" applyBorder="1" applyAlignment="1" applyProtection="1">
      <alignment/>
      <protection/>
    </xf>
    <xf numFmtId="8" fontId="2" fillId="0" borderId="41" xfId="0" applyNumberFormat="1" applyFont="1" applyBorder="1" applyAlignment="1" applyProtection="1">
      <alignment/>
      <protection/>
    </xf>
    <xf numFmtId="8" fontId="2" fillId="0" borderId="49" xfId="0" applyNumberFormat="1" applyFont="1" applyBorder="1" applyAlignment="1" applyProtection="1">
      <alignment/>
      <protection/>
    </xf>
    <xf numFmtId="8" fontId="5" fillId="0" borderId="71" xfId="0" applyNumberFormat="1" applyFont="1" applyBorder="1" applyAlignment="1">
      <alignment/>
    </xf>
    <xf numFmtId="40" fontId="2" fillId="0" borderId="54" xfId="0" applyNumberFormat="1" applyFont="1" applyBorder="1" applyAlignment="1">
      <alignment/>
    </xf>
    <xf numFmtId="8" fontId="2" fillId="0" borderId="72" xfId="0" applyNumberFormat="1" applyFont="1" applyBorder="1" applyAlignment="1" applyProtection="1">
      <alignment/>
      <protection/>
    </xf>
    <xf numFmtId="8" fontId="2" fillId="0" borderId="34" xfId="0" applyNumberFormat="1" applyFont="1" applyBorder="1" applyAlignment="1" applyProtection="1">
      <alignment/>
      <protection/>
    </xf>
    <xf numFmtId="40" fontId="19" fillId="0" borderId="34" xfId="0" applyNumberFormat="1" applyFont="1" applyBorder="1" applyAlignment="1">
      <alignment/>
    </xf>
    <xf numFmtId="0" fontId="2" fillId="0" borderId="39" xfId="0" applyFont="1" applyFill="1" applyBorder="1" applyAlignment="1">
      <alignment/>
    </xf>
    <xf numFmtId="8" fontId="2" fillId="0" borderId="73" xfId="0" applyNumberFormat="1" applyFont="1" applyFill="1" applyBorder="1" applyAlignment="1">
      <alignment/>
    </xf>
    <xf numFmtId="8" fontId="2" fillId="0" borderId="30" xfId="0" applyNumberFormat="1" applyFont="1" applyFill="1" applyBorder="1" applyAlignment="1">
      <alignment/>
    </xf>
    <xf numFmtId="0" fontId="19" fillId="0" borderId="40" xfId="0" applyFont="1" applyFill="1" applyBorder="1" applyAlignment="1">
      <alignment/>
    </xf>
    <xf numFmtId="8" fontId="15" fillId="39" borderId="74" xfId="0" applyNumberFormat="1" applyFont="1" applyFill="1" applyBorder="1" applyAlignment="1">
      <alignment/>
    </xf>
    <xf numFmtId="8" fontId="17" fillId="39" borderId="71" xfId="0" applyNumberFormat="1" applyFont="1" applyFill="1" applyBorder="1" applyAlignment="1">
      <alignment/>
    </xf>
    <xf numFmtId="8" fontId="17" fillId="39" borderId="75" xfId="0" applyNumberFormat="1" applyFont="1" applyFill="1" applyBorder="1" applyAlignment="1">
      <alignment/>
    </xf>
    <xf numFmtId="168" fontId="3" fillId="34" borderId="18" xfId="0" applyNumberFormat="1" applyFont="1" applyFill="1" applyBorder="1" applyAlignment="1">
      <alignment/>
    </xf>
    <xf numFmtId="168" fontId="3" fillId="34" borderId="12" xfId="0" applyNumberFormat="1" applyFont="1" applyFill="1" applyBorder="1" applyAlignment="1">
      <alignment/>
    </xf>
    <xf numFmtId="8" fontId="3" fillId="37" borderId="45" xfId="0" applyNumberFormat="1" applyFont="1" applyFill="1" applyBorder="1" applyAlignment="1">
      <alignment/>
    </xf>
    <xf numFmtId="168" fontId="3" fillId="36" borderId="28" xfId="0" applyNumberFormat="1" applyFont="1" applyFill="1" applyBorder="1" applyAlignment="1">
      <alignment/>
    </xf>
    <xf numFmtId="168" fontId="0" fillId="34" borderId="29" xfId="0" applyNumberFormat="1" applyFill="1" applyBorder="1" applyAlignment="1">
      <alignment/>
    </xf>
    <xf numFmtId="168" fontId="3" fillId="0" borderId="0" xfId="0" applyNumberFormat="1" applyFont="1" applyAlignment="1">
      <alignment/>
    </xf>
    <xf numFmtId="0" fontId="3" fillId="0" borderId="0" xfId="0" applyFont="1" applyAlignment="1">
      <alignment/>
    </xf>
    <xf numFmtId="8" fontId="3" fillId="35" borderId="22" xfId="0" applyNumberFormat="1" applyFont="1" applyFill="1" applyBorder="1" applyAlignment="1">
      <alignment horizontal="center"/>
    </xf>
    <xf numFmtId="8" fontId="13" fillId="38" borderId="76" xfId="0" applyNumberFormat="1" applyFont="1" applyFill="1" applyBorder="1" applyAlignment="1">
      <alignment horizontal="left"/>
    </xf>
    <xf numFmtId="8" fontId="13" fillId="38" borderId="77" xfId="0" applyNumberFormat="1" applyFont="1" applyFill="1" applyBorder="1" applyAlignment="1">
      <alignment horizontal="left"/>
    </xf>
    <xf numFmtId="8" fontId="20" fillId="0" borderId="23" xfId="0" applyNumberFormat="1" applyFont="1" applyBorder="1" applyAlignment="1">
      <alignment horizontal="center"/>
    </xf>
    <xf numFmtId="8" fontId="20" fillId="0" borderId="20" xfId="0" applyNumberFormat="1" applyFont="1" applyBorder="1" applyAlignment="1">
      <alignment horizontal="center"/>
    </xf>
    <xf numFmtId="8" fontId="13" fillId="38" borderId="54" xfId="0" applyNumberFormat="1" applyFont="1" applyFill="1" applyBorder="1" applyAlignment="1">
      <alignment horizontal="left"/>
    </xf>
    <xf numFmtId="8" fontId="13" fillId="38" borderId="78" xfId="0" applyNumberFormat="1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3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2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31"/>
  <sheetViews>
    <sheetView tabSelected="1" zoomScalePageLayoutView="0" workbookViewId="0" topLeftCell="A16">
      <selection activeCell="H22" sqref="H22"/>
    </sheetView>
  </sheetViews>
  <sheetFormatPr defaultColWidth="9.140625" defaultRowHeight="12.75"/>
  <cols>
    <col min="1" max="1" width="4.7109375" style="1" customWidth="1"/>
    <col min="2" max="2" width="26.8515625" style="1" customWidth="1"/>
    <col min="3" max="3" width="11.57421875" style="1" bestFit="1" customWidth="1"/>
    <col min="4" max="4" width="4.7109375" style="1" customWidth="1"/>
    <col min="5" max="5" width="21.8515625" style="1" bestFit="1" customWidth="1"/>
    <col min="6" max="6" width="11.57421875" style="1" bestFit="1" customWidth="1"/>
    <col min="7" max="7" width="4.8515625" style="1" customWidth="1"/>
    <col min="8" max="8" width="21.8515625" style="1" bestFit="1" customWidth="1"/>
    <col min="9" max="9" width="10.8515625" style="1" bestFit="1" customWidth="1"/>
    <col min="10" max="10" width="12.00390625" style="1" bestFit="1" customWidth="1"/>
    <col min="11" max="16384" width="9.140625" style="1" customWidth="1"/>
  </cols>
  <sheetData>
    <row r="2" spans="2:4" ht="16.5">
      <c r="B2" s="56" t="s">
        <v>57</v>
      </c>
      <c r="D2" s="56"/>
    </row>
    <row r="3" ht="15.75" thickBot="1"/>
    <row r="4" spans="2:9" ht="17.25" thickBot="1">
      <c r="B4" s="48" t="s">
        <v>27</v>
      </c>
      <c r="C4" s="88"/>
      <c r="D4" s="2"/>
      <c r="E4" s="48" t="s">
        <v>28</v>
      </c>
      <c r="F4" s="86"/>
      <c r="H4" s="95" t="s">
        <v>56</v>
      </c>
      <c r="I4" s="105">
        <f>I14-SUM(C6:C26)-F22</f>
        <v>498</v>
      </c>
    </row>
    <row r="5" spans="2:7" ht="17.25" thickBot="1">
      <c r="B5" s="55" t="s">
        <v>16</v>
      </c>
      <c r="C5" s="87"/>
      <c r="D5" s="3"/>
      <c r="E5" s="55" t="s">
        <v>15</v>
      </c>
      <c r="F5" s="87"/>
      <c r="G5" s="3"/>
    </row>
    <row r="6" spans="2:10" ht="17.25" thickBot="1">
      <c r="B6" s="80" t="s">
        <v>4</v>
      </c>
      <c r="C6" s="83">
        <v>450</v>
      </c>
      <c r="D6" s="2"/>
      <c r="E6" s="80" t="s">
        <v>17</v>
      </c>
      <c r="F6" s="97">
        <v>700</v>
      </c>
      <c r="H6" s="89" t="s">
        <v>9</v>
      </c>
      <c r="I6" s="90" t="s">
        <v>45</v>
      </c>
      <c r="J6" s="91" t="s">
        <v>46</v>
      </c>
    </row>
    <row r="7" spans="2:10" ht="16.5">
      <c r="B7" s="81" t="s">
        <v>3</v>
      </c>
      <c r="C7" s="84">
        <v>125</v>
      </c>
      <c r="D7" s="2"/>
      <c r="E7" s="81" t="s">
        <v>18</v>
      </c>
      <c r="F7" s="98">
        <v>640</v>
      </c>
      <c r="H7" s="134" t="s">
        <v>81</v>
      </c>
      <c r="I7" s="130">
        <v>2200</v>
      </c>
      <c r="J7" s="92">
        <f>I7*12</f>
        <v>26400</v>
      </c>
    </row>
    <row r="8" spans="2:10" ht="16.5">
      <c r="B8" s="81" t="s">
        <v>11</v>
      </c>
      <c r="C8" s="84">
        <v>25</v>
      </c>
      <c r="D8" s="2"/>
      <c r="E8" s="81" t="s">
        <v>19</v>
      </c>
      <c r="F8" s="98">
        <v>90</v>
      </c>
      <c r="H8" s="135" t="s">
        <v>82</v>
      </c>
      <c r="I8" s="131">
        <v>1800</v>
      </c>
      <c r="J8" s="128">
        <f aca="true" t="shared" si="0" ref="J8:J13">I8*12</f>
        <v>21600</v>
      </c>
    </row>
    <row r="9" spans="2:10" ht="16.5">
      <c r="B9" s="81" t="s">
        <v>79</v>
      </c>
      <c r="C9" s="84">
        <v>75</v>
      </c>
      <c r="D9" s="2"/>
      <c r="E9" s="81" t="s">
        <v>20</v>
      </c>
      <c r="F9" s="98">
        <v>20</v>
      </c>
      <c r="H9" s="135" t="s">
        <v>42</v>
      </c>
      <c r="I9" s="131">
        <v>750</v>
      </c>
      <c r="J9" s="128">
        <f t="shared" si="0"/>
        <v>9000</v>
      </c>
    </row>
    <row r="10" spans="2:10" ht="16.5">
      <c r="B10" s="81" t="s">
        <v>14</v>
      </c>
      <c r="C10" s="84">
        <v>25</v>
      </c>
      <c r="D10" s="2"/>
      <c r="E10" s="81" t="s">
        <v>21</v>
      </c>
      <c r="F10" s="98">
        <v>90</v>
      </c>
      <c r="H10" s="135" t="s">
        <v>54</v>
      </c>
      <c r="I10" s="131">
        <v>0</v>
      </c>
      <c r="J10" s="128">
        <f t="shared" si="0"/>
        <v>0</v>
      </c>
    </row>
    <row r="11" spans="2:10" ht="16.5">
      <c r="B11" s="81" t="s">
        <v>80</v>
      </c>
      <c r="C11" s="84">
        <v>30</v>
      </c>
      <c r="D11" s="2"/>
      <c r="E11" s="81" t="s">
        <v>24</v>
      </c>
      <c r="F11" s="98">
        <v>200</v>
      </c>
      <c r="H11" s="135" t="s">
        <v>54</v>
      </c>
      <c r="I11" s="131">
        <v>0</v>
      </c>
      <c r="J11" s="128">
        <f t="shared" si="0"/>
        <v>0</v>
      </c>
    </row>
    <row r="12" spans="2:10" ht="16.5">
      <c r="B12" s="81" t="s">
        <v>25</v>
      </c>
      <c r="C12" s="84">
        <v>75</v>
      </c>
      <c r="D12" s="2"/>
      <c r="E12" s="81" t="s">
        <v>0</v>
      </c>
      <c r="F12" s="98">
        <v>600</v>
      </c>
      <c r="H12" s="135" t="s">
        <v>54</v>
      </c>
      <c r="I12" s="131">
        <v>0</v>
      </c>
      <c r="J12" s="128">
        <f t="shared" si="0"/>
        <v>0</v>
      </c>
    </row>
    <row r="13" spans="2:10" ht="17.25" thickBot="1">
      <c r="B13" s="81" t="s">
        <v>13</v>
      </c>
      <c r="C13" s="84">
        <v>50</v>
      </c>
      <c r="D13" s="2"/>
      <c r="E13" s="82" t="s">
        <v>68</v>
      </c>
      <c r="F13" s="99">
        <v>100</v>
      </c>
      <c r="H13" s="136" t="s">
        <v>54</v>
      </c>
      <c r="I13" s="132">
        <v>0</v>
      </c>
      <c r="J13" s="129">
        <f t="shared" si="0"/>
        <v>0</v>
      </c>
    </row>
    <row r="14" spans="2:10" ht="17.25" thickBot="1">
      <c r="B14" s="81" t="s">
        <v>12</v>
      </c>
      <c r="C14" s="84">
        <v>15</v>
      </c>
      <c r="D14" s="2"/>
      <c r="E14" s="81" t="s">
        <v>12</v>
      </c>
      <c r="F14" s="100">
        <v>277</v>
      </c>
      <c r="H14" s="137" t="s">
        <v>41</v>
      </c>
      <c r="I14" s="133">
        <f>SUM(I7:I13)</f>
        <v>4750</v>
      </c>
      <c r="J14" s="29">
        <f>SUM(J7:J13)</f>
        <v>57000</v>
      </c>
    </row>
    <row r="15" spans="2:6" ht="16.5">
      <c r="B15" s="81" t="s">
        <v>81</v>
      </c>
      <c r="C15" s="84">
        <v>30</v>
      </c>
      <c r="D15" s="2"/>
      <c r="E15" s="81" t="s">
        <v>47</v>
      </c>
      <c r="F15" s="100">
        <v>150</v>
      </c>
    </row>
    <row r="16" spans="2:6" ht="16.5">
      <c r="B16" s="81" t="s">
        <v>82</v>
      </c>
      <c r="C16" s="84">
        <v>30</v>
      </c>
      <c r="D16" s="2"/>
      <c r="E16" s="82" t="s">
        <v>54</v>
      </c>
      <c r="F16" s="99">
        <v>0</v>
      </c>
    </row>
    <row r="17" spans="2:6" ht="16.5">
      <c r="B17" s="81" t="s">
        <v>83</v>
      </c>
      <c r="C17" s="84">
        <v>30</v>
      </c>
      <c r="D17" s="2"/>
      <c r="E17" s="82" t="s">
        <v>54</v>
      </c>
      <c r="F17" s="100">
        <v>0</v>
      </c>
    </row>
    <row r="18" spans="2:6" ht="16.5">
      <c r="B18" s="81" t="s">
        <v>1</v>
      </c>
      <c r="C18" s="84">
        <v>200</v>
      </c>
      <c r="D18" s="2"/>
      <c r="E18" s="82" t="s">
        <v>54</v>
      </c>
      <c r="F18" s="100">
        <v>0</v>
      </c>
    </row>
    <row r="19" spans="2:6" ht="16.5">
      <c r="B19" s="81" t="s">
        <v>23</v>
      </c>
      <c r="C19" s="84">
        <v>50</v>
      </c>
      <c r="D19" s="2"/>
      <c r="E19" s="82" t="s">
        <v>54</v>
      </c>
      <c r="F19" s="100">
        <v>0</v>
      </c>
    </row>
    <row r="20" spans="2:6" ht="16.5">
      <c r="B20" s="81" t="s">
        <v>22</v>
      </c>
      <c r="C20" s="84">
        <v>25</v>
      </c>
      <c r="D20" s="2"/>
      <c r="E20" s="82" t="s">
        <v>54</v>
      </c>
      <c r="F20" s="101">
        <v>0</v>
      </c>
    </row>
    <row r="21" spans="2:7" ht="17.25" thickBot="1">
      <c r="B21" s="81" t="s">
        <v>84</v>
      </c>
      <c r="C21" s="84">
        <v>100</v>
      </c>
      <c r="D21" s="2"/>
      <c r="E21" s="82" t="s">
        <v>54</v>
      </c>
      <c r="F21" s="102">
        <v>0</v>
      </c>
      <c r="G21" s="94"/>
    </row>
    <row r="22" spans="2:6" ht="17.25" thickBot="1">
      <c r="B22" s="81" t="s">
        <v>26</v>
      </c>
      <c r="C22" s="85">
        <v>50</v>
      </c>
      <c r="D22" s="2"/>
      <c r="E22" s="30" t="s">
        <v>5</v>
      </c>
      <c r="F22" s="96">
        <f>SUM(F6:F21)</f>
        <v>2867</v>
      </c>
    </row>
    <row r="23" spans="2:6" ht="16.5">
      <c r="B23" s="81" t="s">
        <v>54</v>
      </c>
      <c r="C23" s="84">
        <v>0</v>
      </c>
      <c r="D23" s="2"/>
      <c r="E23" s="2"/>
      <c r="F23" s="2"/>
    </row>
    <row r="24" spans="2:7" ht="16.5">
      <c r="B24" s="81" t="s">
        <v>54</v>
      </c>
      <c r="C24" s="84">
        <v>0</v>
      </c>
      <c r="D24" s="2"/>
      <c r="G24" s="2"/>
    </row>
    <row r="25" spans="2:7" ht="16.5">
      <c r="B25" s="81" t="s">
        <v>54</v>
      </c>
      <c r="C25" s="85">
        <v>0</v>
      </c>
      <c r="D25" s="2"/>
      <c r="E25" s="2"/>
      <c r="F25" s="2"/>
      <c r="G25" s="2"/>
    </row>
    <row r="26" spans="2:8" ht="17.25" thickBot="1">
      <c r="B26" s="82" t="s">
        <v>54</v>
      </c>
      <c r="C26" s="93">
        <v>0</v>
      </c>
      <c r="D26" s="2"/>
      <c r="H26" s="138" t="s">
        <v>63</v>
      </c>
    </row>
    <row r="27" spans="2:8" ht="17.25" thickBot="1">
      <c r="B27" s="30" t="s">
        <v>48</v>
      </c>
      <c r="C27" s="96">
        <f>F22</f>
        <v>2867</v>
      </c>
      <c r="D27" s="2"/>
      <c r="H27" s="138" t="s">
        <v>85</v>
      </c>
    </row>
    <row r="28" spans="2:4" ht="17.25" thickBot="1">
      <c r="B28" s="30" t="s">
        <v>49</v>
      </c>
      <c r="C28" s="96">
        <f>SUM(C6:C27)</f>
        <v>4252</v>
      </c>
      <c r="D28" s="2"/>
    </row>
    <row r="29" spans="2:4" ht="15">
      <c r="B29" s="10"/>
      <c r="C29" s="2"/>
      <c r="D29" s="2"/>
    </row>
    <row r="30" spans="3:4" ht="15">
      <c r="C30" s="2"/>
      <c r="D30" s="2"/>
    </row>
    <row r="31" spans="3:4" ht="15">
      <c r="C31" s="2"/>
      <c r="D31" s="2"/>
    </row>
  </sheetData>
  <sheetProtection sheet="1" objects="1" scenarios="1" formatColumns="0"/>
  <printOptions/>
  <pageMargins left="0.75" right="0.75" top="1" bottom="1" header="0.5" footer="0.5"/>
  <pageSetup horizontalDpi="90" verticalDpi="9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7">
      <selection activeCell="A7" sqref="A1:IV16384"/>
    </sheetView>
  </sheetViews>
  <sheetFormatPr defaultColWidth="9.140625" defaultRowHeight="12.75"/>
  <cols>
    <col min="1" max="1" width="9.140625" style="64" customWidth="1"/>
    <col min="2" max="2" width="14.00390625" style="64" bestFit="1" customWidth="1"/>
    <col min="3" max="3" width="10.421875" style="65" customWidth="1"/>
    <col min="4" max="4" width="51.57421875" style="66" customWidth="1"/>
    <col min="5" max="5" width="18.00390625" style="5" bestFit="1" customWidth="1"/>
    <col min="6" max="7" width="10.140625" style="5" customWidth="1"/>
    <col min="8" max="8" width="10.8515625" style="0" bestFit="1" customWidth="1"/>
    <col min="9" max="9" width="4.7109375" style="0" customWidth="1"/>
    <col min="10" max="10" width="16.7109375" style="0" bestFit="1" customWidth="1"/>
    <col min="11" max="12" width="10.8515625" style="0" bestFit="1" customWidth="1"/>
    <col min="13" max="13" width="14.57421875" style="0" bestFit="1" customWidth="1"/>
    <col min="14" max="14" width="9.7109375" style="0" bestFit="1" customWidth="1"/>
  </cols>
  <sheetData>
    <row r="1" spans="1:4" ht="12.75">
      <c r="A1" s="61" t="s">
        <v>6</v>
      </c>
      <c r="B1" s="61" t="s">
        <v>7</v>
      </c>
      <c r="C1" s="62" t="s">
        <v>8</v>
      </c>
      <c r="D1" s="63" t="s">
        <v>10</v>
      </c>
    </row>
    <row r="2" spans="1:5" ht="12.75">
      <c r="A2" s="61"/>
      <c r="B2" s="61"/>
      <c r="C2" s="62"/>
      <c r="D2" s="63"/>
      <c r="E2" s="79" t="s">
        <v>58</v>
      </c>
    </row>
    <row r="3" spans="1:4" ht="13.5" thickBot="1">
      <c r="A3" s="67"/>
      <c r="D3" s="63"/>
    </row>
    <row r="4" spans="1:11" ht="13.5" thickBot="1">
      <c r="A4" s="67"/>
      <c r="E4" s="35" t="s">
        <v>16</v>
      </c>
      <c r="F4" s="31" t="s">
        <v>44</v>
      </c>
      <c r="G4" s="27" t="s">
        <v>43</v>
      </c>
      <c r="H4" s="28" t="s">
        <v>2</v>
      </c>
      <c r="J4" s="36" t="str">
        <f>Budget!E5</f>
        <v>Fixed Expenses</v>
      </c>
      <c r="K4" s="37" t="s">
        <v>43</v>
      </c>
    </row>
    <row r="5" spans="1:11" ht="12.75">
      <c r="A5" s="67"/>
      <c r="E5" s="34" t="str">
        <f>Budget!B6</f>
        <v>Groceries</v>
      </c>
      <c r="F5" s="32">
        <f aca="true" t="shared" si="0" ref="F5:F25">SUMIF(B$1:B$65536,E5,C$1:C$65536)</f>
        <v>0</v>
      </c>
      <c r="G5" s="183">
        <f>Budget!C6</f>
        <v>450</v>
      </c>
      <c r="H5" s="33">
        <f>G5-F5</f>
        <v>450</v>
      </c>
      <c r="J5" s="186" t="str">
        <f>Budget!E6</f>
        <v>Mortgage</v>
      </c>
      <c r="K5" s="187">
        <f>Budget!F6</f>
        <v>700</v>
      </c>
    </row>
    <row r="6" spans="1:11" ht="12.75">
      <c r="A6" s="67"/>
      <c r="E6" s="34" t="str">
        <f>Budget!B7</f>
        <v>Gas</v>
      </c>
      <c r="F6" s="32">
        <f t="shared" si="0"/>
        <v>0</v>
      </c>
      <c r="G6" s="184">
        <f>Budget!C7</f>
        <v>125</v>
      </c>
      <c r="H6" s="33">
        <f aca="true" t="shared" si="1" ref="H6:H25">G6-F6</f>
        <v>125</v>
      </c>
      <c r="J6" s="77" t="str">
        <f>Budget!E7</f>
        <v>Maintance</v>
      </c>
      <c r="K6" s="153">
        <f>Budget!F7</f>
        <v>640</v>
      </c>
    </row>
    <row r="7" spans="1:11" ht="12.75">
      <c r="A7" s="67"/>
      <c r="E7" s="34" t="str">
        <f>Budget!B8</f>
        <v>Medical</v>
      </c>
      <c r="F7" s="32">
        <f t="shared" si="0"/>
        <v>0</v>
      </c>
      <c r="G7" s="184">
        <f>Budget!C8</f>
        <v>25</v>
      </c>
      <c r="H7" s="33">
        <f t="shared" si="1"/>
        <v>25</v>
      </c>
      <c r="J7" s="77" t="str">
        <f>Budget!E8</f>
        <v>Cable</v>
      </c>
      <c r="K7" s="153">
        <f>Budget!F8</f>
        <v>90</v>
      </c>
    </row>
    <row r="8" spans="1:11" ht="12.75">
      <c r="A8" s="67"/>
      <c r="E8" s="34" t="str">
        <f>Budget!B9</f>
        <v>Kids Medical</v>
      </c>
      <c r="F8" s="32">
        <f t="shared" si="0"/>
        <v>0</v>
      </c>
      <c r="G8" s="184">
        <f>Budget!C9</f>
        <v>75</v>
      </c>
      <c r="H8" s="33">
        <f t="shared" si="1"/>
        <v>75</v>
      </c>
      <c r="J8" s="77" t="str">
        <f>Budget!E9</f>
        <v>Netflix</v>
      </c>
      <c r="K8" s="153">
        <f>Budget!F9</f>
        <v>20</v>
      </c>
    </row>
    <row r="9" spans="1:11" ht="12.75">
      <c r="A9" s="67"/>
      <c r="E9" s="34" t="str">
        <f>Budget!B10</f>
        <v>Clothing</v>
      </c>
      <c r="F9" s="32">
        <f t="shared" si="0"/>
        <v>0</v>
      </c>
      <c r="G9" s="184">
        <f>Budget!C10</f>
        <v>25</v>
      </c>
      <c r="H9" s="33">
        <f t="shared" si="1"/>
        <v>25</v>
      </c>
      <c r="J9" s="77" t="str">
        <f>Budget!E10</f>
        <v>Phone</v>
      </c>
      <c r="K9" s="153">
        <f>Budget!F10</f>
        <v>90</v>
      </c>
    </row>
    <row r="10" spans="1:11" ht="12.75">
      <c r="A10" s="67"/>
      <c r="E10" s="34" t="str">
        <f>Budget!B11</f>
        <v>Kids Clothing</v>
      </c>
      <c r="F10" s="32">
        <f t="shared" si="0"/>
        <v>0</v>
      </c>
      <c r="G10" s="184">
        <f>Budget!C11</f>
        <v>30</v>
      </c>
      <c r="H10" s="33">
        <f t="shared" si="1"/>
        <v>30</v>
      </c>
      <c r="J10" s="77" t="str">
        <f>Budget!E11</f>
        <v>Debt</v>
      </c>
      <c r="K10" s="153">
        <f>Budget!F11</f>
        <v>200</v>
      </c>
    </row>
    <row r="11" spans="1:11" ht="12.75">
      <c r="A11" s="67"/>
      <c r="E11" s="34" t="str">
        <f>Budget!B12</f>
        <v>Going Out</v>
      </c>
      <c r="F11" s="32">
        <f t="shared" si="0"/>
        <v>0</v>
      </c>
      <c r="G11" s="184">
        <f>Budget!C12</f>
        <v>75</v>
      </c>
      <c r="H11" s="33">
        <f t="shared" si="1"/>
        <v>75</v>
      </c>
      <c r="J11" s="77" t="str">
        <f>Budget!E12</f>
        <v>Savings</v>
      </c>
      <c r="K11" s="153">
        <f>Budget!F12</f>
        <v>600</v>
      </c>
    </row>
    <row r="12" spans="1:11" ht="12.75">
      <c r="A12" s="67"/>
      <c r="E12" s="34" t="str">
        <f>Budget!B13</f>
        <v>Utilities</v>
      </c>
      <c r="F12" s="32">
        <f t="shared" si="0"/>
        <v>0</v>
      </c>
      <c r="G12" s="184">
        <f>Budget!C13</f>
        <v>50</v>
      </c>
      <c r="H12" s="33">
        <f t="shared" si="1"/>
        <v>50</v>
      </c>
      <c r="J12" s="77" t="str">
        <f>Budget!E13</f>
        <v>Car Insurance</v>
      </c>
      <c r="K12" s="153">
        <f>Budget!F13</f>
        <v>100</v>
      </c>
    </row>
    <row r="13" spans="1:11" ht="12.75">
      <c r="A13" s="67"/>
      <c r="E13" s="34" t="str">
        <f>Budget!B14</f>
        <v>Car</v>
      </c>
      <c r="F13" s="32">
        <f t="shared" si="0"/>
        <v>0</v>
      </c>
      <c r="G13" s="184">
        <f>Budget!C14</f>
        <v>15</v>
      </c>
      <c r="H13" s="33">
        <f t="shared" si="1"/>
        <v>15</v>
      </c>
      <c r="J13" s="77" t="str">
        <f>Budget!E14</f>
        <v>Car</v>
      </c>
      <c r="K13" s="153">
        <f>Budget!F14</f>
        <v>277</v>
      </c>
    </row>
    <row r="14" spans="1:11" ht="12.75">
      <c r="A14" s="67"/>
      <c r="E14" s="34" t="str">
        <f>Budget!B15</f>
        <v>John</v>
      </c>
      <c r="F14" s="32">
        <f t="shared" si="0"/>
        <v>0</v>
      </c>
      <c r="G14" s="184">
        <f>Budget!C15</f>
        <v>30</v>
      </c>
      <c r="H14" s="33">
        <f t="shared" si="1"/>
        <v>30</v>
      </c>
      <c r="J14" s="77" t="str">
        <f>Budget!E15</f>
        <v>Tuition</v>
      </c>
      <c r="K14" s="153">
        <f>Budget!F15</f>
        <v>150</v>
      </c>
    </row>
    <row r="15" spans="1:11" ht="12.75">
      <c r="A15" s="67"/>
      <c r="B15" s="68"/>
      <c r="C15" s="69"/>
      <c r="D15" s="70"/>
      <c r="E15" s="34" t="str">
        <f>Budget!B16</f>
        <v>Jane</v>
      </c>
      <c r="F15" s="32">
        <f t="shared" si="0"/>
        <v>0</v>
      </c>
      <c r="G15" s="184">
        <f>Budget!C16</f>
        <v>30</v>
      </c>
      <c r="H15" s="33">
        <f t="shared" si="1"/>
        <v>30</v>
      </c>
      <c r="J15" s="77" t="str">
        <f>Budget!E16</f>
        <v>Other</v>
      </c>
      <c r="K15" s="153">
        <f>Budget!F16</f>
        <v>0</v>
      </c>
    </row>
    <row r="16" spans="1:11" ht="12.75">
      <c r="A16" s="71"/>
      <c r="B16" s="68"/>
      <c r="C16" s="69"/>
      <c r="D16" s="70"/>
      <c r="E16" s="34" t="str">
        <f>Budget!B17</f>
        <v>kids</v>
      </c>
      <c r="F16" s="32">
        <f t="shared" si="0"/>
        <v>0</v>
      </c>
      <c r="G16" s="184">
        <f>Budget!C17</f>
        <v>30</v>
      </c>
      <c r="H16" s="33">
        <f t="shared" si="1"/>
        <v>30</v>
      </c>
      <c r="I16" s="6"/>
      <c r="J16" s="77" t="str">
        <f>Budget!E17</f>
        <v>Other</v>
      </c>
      <c r="K16" s="153">
        <f>Budget!F17</f>
        <v>0</v>
      </c>
    </row>
    <row r="17" spans="1:11" ht="12.75">
      <c r="A17" s="72"/>
      <c r="B17" s="73"/>
      <c r="C17" s="74"/>
      <c r="D17" s="75"/>
      <c r="E17" s="34" t="str">
        <f>Budget!B18</f>
        <v>Misc</v>
      </c>
      <c r="F17" s="32">
        <f t="shared" si="0"/>
        <v>0</v>
      </c>
      <c r="G17" s="184">
        <f>Budget!C18</f>
        <v>200</v>
      </c>
      <c r="H17" s="33">
        <f t="shared" si="1"/>
        <v>200</v>
      </c>
      <c r="I17" s="7"/>
      <c r="J17" s="77" t="str">
        <f>Budget!E18</f>
        <v>Other</v>
      </c>
      <c r="K17" s="153">
        <f>Budget!F18</f>
        <v>0</v>
      </c>
    </row>
    <row r="18" spans="1:11" ht="12.75">
      <c r="A18" s="67"/>
      <c r="E18" s="34" t="str">
        <f>Budget!B19</f>
        <v>Charity</v>
      </c>
      <c r="F18" s="32">
        <f t="shared" si="0"/>
        <v>0</v>
      </c>
      <c r="G18" s="184">
        <f>Budget!C19</f>
        <v>50</v>
      </c>
      <c r="H18" s="33">
        <f t="shared" si="1"/>
        <v>50</v>
      </c>
      <c r="I18" s="8"/>
      <c r="J18" s="77" t="str">
        <f>Budget!E19</f>
        <v>Other</v>
      </c>
      <c r="K18" s="153">
        <f>Budget!F19</f>
        <v>0</v>
      </c>
    </row>
    <row r="19" spans="1:11" ht="12.75">
      <c r="A19" s="67"/>
      <c r="E19" s="34" t="str">
        <f>Budget!B20</f>
        <v>Babysitting</v>
      </c>
      <c r="F19" s="32">
        <f t="shared" si="0"/>
        <v>0</v>
      </c>
      <c r="G19" s="184">
        <f>Budget!C20</f>
        <v>25</v>
      </c>
      <c r="H19" s="33">
        <f t="shared" si="1"/>
        <v>25</v>
      </c>
      <c r="J19" s="77" t="str">
        <f>Budget!E20</f>
        <v>Other</v>
      </c>
      <c r="K19" s="153">
        <f>Budget!F20</f>
        <v>0</v>
      </c>
    </row>
    <row r="20" spans="1:11" ht="13.5" thickBot="1">
      <c r="A20" s="67"/>
      <c r="E20" s="34" t="str">
        <f>Budget!B21</f>
        <v>Travel</v>
      </c>
      <c r="F20" s="32">
        <f t="shared" si="0"/>
        <v>0</v>
      </c>
      <c r="G20" s="184">
        <f>Budget!C21</f>
        <v>100</v>
      </c>
      <c r="H20" s="33">
        <f t="shared" si="1"/>
        <v>100</v>
      </c>
      <c r="J20" s="78" t="str">
        <f>Budget!E21</f>
        <v>Other</v>
      </c>
      <c r="K20" s="154">
        <f>Budget!F21</f>
        <v>0</v>
      </c>
    </row>
    <row r="21" spans="1:8" ht="12.75">
      <c r="A21" s="67"/>
      <c r="E21" s="34" t="str">
        <f>Budget!B22</f>
        <v>Emergency</v>
      </c>
      <c r="F21" s="32">
        <f t="shared" si="0"/>
        <v>0</v>
      </c>
      <c r="G21" s="184">
        <f>Budget!C22</f>
        <v>50</v>
      </c>
      <c r="H21" s="33">
        <f t="shared" si="1"/>
        <v>50</v>
      </c>
    </row>
    <row r="22" spans="1:8" ht="12.75">
      <c r="A22" s="67"/>
      <c r="E22" s="34" t="str">
        <f>Budget!B23</f>
        <v>Other</v>
      </c>
      <c r="F22" s="32">
        <f t="shared" si="0"/>
        <v>0</v>
      </c>
      <c r="G22" s="184">
        <f>Budget!C23</f>
        <v>0</v>
      </c>
      <c r="H22" s="33">
        <f t="shared" si="1"/>
        <v>0</v>
      </c>
    </row>
    <row r="23" spans="1:8" ht="12.75">
      <c r="A23" s="67"/>
      <c r="E23" s="34" t="str">
        <f>Budget!B24</f>
        <v>Other</v>
      </c>
      <c r="F23" s="32">
        <f t="shared" si="0"/>
        <v>0</v>
      </c>
      <c r="G23" s="184">
        <f>Budget!C24</f>
        <v>0</v>
      </c>
      <c r="H23" s="33">
        <f t="shared" si="1"/>
        <v>0</v>
      </c>
    </row>
    <row r="24" spans="5:8" ht="12.75">
      <c r="E24" s="34" t="str">
        <f>Budget!B25</f>
        <v>Other</v>
      </c>
      <c r="F24" s="32">
        <f t="shared" si="0"/>
        <v>0</v>
      </c>
      <c r="G24" s="184">
        <f>Budget!C25</f>
        <v>0</v>
      </c>
      <c r="H24" s="33">
        <f t="shared" si="1"/>
        <v>0</v>
      </c>
    </row>
    <row r="25" spans="5:8" ht="13.5" thickBot="1">
      <c r="E25" s="34" t="str">
        <f>Budget!B26</f>
        <v>Other</v>
      </c>
      <c r="F25" s="32">
        <f t="shared" si="0"/>
        <v>0</v>
      </c>
      <c r="G25" s="184">
        <f>Budget!C26</f>
        <v>0</v>
      </c>
      <c r="H25" s="33">
        <f t="shared" si="1"/>
        <v>0</v>
      </c>
    </row>
    <row r="26" spans="5:8" ht="13.5" thickBot="1">
      <c r="E26" s="46" t="s">
        <v>41</v>
      </c>
      <c r="F26" s="39">
        <f>SUM(F5:F25)</f>
        <v>0</v>
      </c>
      <c r="G26" s="27">
        <f>SUM(G5:G25)</f>
        <v>1385</v>
      </c>
      <c r="H26" s="40">
        <f>SUM(H5:H25)</f>
        <v>1385</v>
      </c>
    </row>
    <row r="27" spans="5:8" ht="13.5" thickBot="1">
      <c r="E27" s="188"/>
      <c r="F27" s="188"/>
      <c r="G27" s="188"/>
      <c r="H27" s="189"/>
    </row>
    <row r="28" spans="5:8" ht="13.5" thickBot="1">
      <c r="E28" s="35" t="s">
        <v>9</v>
      </c>
      <c r="F28" s="140" t="s">
        <v>44</v>
      </c>
      <c r="G28" s="141" t="s">
        <v>43</v>
      </c>
      <c r="H28" s="190" t="s">
        <v>2</v>
      </c>
    </row>
    <row r="29" spans="5:8" ht="12.75">
      <c r="E29" s="34" t="str">
        <f>Budget!H7</f>
        <v>John</v>
      </c>
      <c r="F29" s="143">
        <f aca="true" t="shared" si="2" ref="F29:F35">SUMIF(B$1:B$65536,E29,C$1:C$65536)</f>
        <v>0</v>
      </c>
      <c r="G29" s="144">
        <f>Budget!I7</f>
        <v>2200</v>
      </c>
      <c r="H29" s="149">
        <f>F29-G29</f>
        <v>-2200</v>
      </c>
    </row>
    <row r="30" spans="5:8" ht="12.75">
      <c r="E30" s="34" t="str">
        <f>Budget!H8</f>
        <v>Jane</v>
      </c>
      <c r="F30" s="143">
        <f t="shared" si="2"/>
        <v>0</v>
      </c>
      <c r="G30" s="144">
        <f>Budget!I8</f>
        <v>1800</v>
      </c>
      <c r="H30" s="149">
        <f aca="true" t="shared" si="3" ref="H30:H35">F30-G30</f>
        <v>-1800</v>
      </c>
    </row>
    <row r="31" spans="5:8" ht="12.75">
      <c r="E31" s="34" t="str">
        <f>Budget!H9</f>
        <v>Tutoring</v>
      </c>
      <c r="F31" s="155">
        <f t="shared" si="2"/>
        <v>0</v>
      </c>
      <c r="G31" s="152">
        <f>Budget!I9</f>
        <v>750</v>
      </c>
      <c r="H31" s="149">
        <f t="shared" si="3"/>
        <v>-750</v>
      </c>
    </row>
    <row r="32" spans="5:8" ht="12.75">
      <c r="E32" s="34" t="str">
        <f>Budget!H10</f>
        <v>Other</v>
      </c>
      <c r="F32" s="155">
        <f t="shared" si="2"/>
        <v>0</v>
      </c>
      <c r="G32" s="152">
        <f>Budget!I10</f>
        <v>0</v>
      </c>
      <c r="H32" s="149">
        <f t="shared" si="3"/>
        <v>0</v>
      </c>
    </row>
    <row r="33" spans="5:8" ht="12.75">
      <c r="E33" s="34" t="str">
        <f>Budget!H11</f>
        <v>Other</v>
      </c>
      <c r="F33" s="155">
        <f t="shared" si="2"/>
        <v>0</v>
      </c>
      <c r="G33" s="152">
        <f>Budget!I11</f>
        <v>0</v>
      </c>
      <c r="H33" s="149">
        <f t="shared" si="3"/>
        <v>0</v>
      </c>
    </row>
    <row r="34" spans="5:8" ht="12.75">
      <c r="E34" s="34" t="str">
        <f>Budget!H12</f>
        <v>Other</v>
      </c>
      <c r="F34" s="143">
        <f t="shared" si="2"/>
        <v>0</v>
      </c>
      <c r="G34" s="144">
        <f>Budget!I12</f>
        <v>0</v>
      </c>
      <c r="H34" s="149">
        <f t="shared" si="3"/>
        <v>0</v>
      </c>
    </row>
    <row r="35" spans="5:8" ht="13.5" thickBot="1">
      <c r="E35" s="146" t="str">
        <f>Budget!H13</f>
        <v>Other</v>
      </c>
      <c r="F35" s="147">
        <f t="shared" si="2"/>
        <v>0</v>
      </c>
      <c r="G35" s="148">
        <f>Budget!I13</f>
        <v>0</v>
      </c>
      <c r="H35" s="149">
        <f t="shared" si="3"/>
        <v>0</v>
      </c>
    </row>
    <row r="36" spans="5:8" ht="13.5" thickBot="1">
      <c r="E36" s="156" t="s">
        <v>41</v>
      </c>
      <c r="F36" s="185">
        <f>SUM(F29:F35)</f>
        <v>0</v>
      </c>
      <c r="G36" s="150">
        <f>SUM(G29:G35)</f>
        <v>4750</v>
      </c>
      <c r="H36" s="151">
        <f>SUM(H29:H35)</f>
        <v>-4750</v>
      </c>
    </row>
  </sheetData>
  <sheetProtection sheet="1" objects="1" scenarios="1" formatColumns="0"/>
  <conditionalFormatting sqref="H4:H26">
    <cfRule type="cellIs" priority="1" dxfId="0" operator="greaterThanOrEqual" stopIfTrue="1">
      <formula>0</formula>
    </cfRule>
  </conditionalFormatting>
  <dataValidations count="2">
    <dataValidation type="date" operator="greaterThan" allowBlank="1" showInputMessage="1" showErrorMessage="1" sqref="A3:A65536">
      <formula1>1</formula1>
    </dataValidation>
    <dataValidation type="list" allowBlank="1" showInputMessage="1" showErrorMessage="1" sqref="B3:B65536">
      <formula1>$E$5:$E$35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9.140625" style="64" customWidth="1"/>
    <col min="2" max="2" width="14.00390625" style="64" bestFit="1" customWidth="1"/>
    <col min="3" max="3" width="10.421875" style="65" customWidth="1"/>
    <col min="4" max="4" width="51.57421875" style="66" customWidth="1"/>
    <col min="5" max="5" width="18.00390625" style="5" bestFit="1" customWidth="1"/>
    <col min="6" max="7" width="10.140625" style="5" customWidth="1"/>
    <col min="8" max="8" width="10.8515625" style="0" bestFit="1" customWidth="1"/>
    <col min="9" max="9" width="4.7109375" style="0" customWidth="1"/>
    <col min="10" max="10" width="16.7109375" style="0" bestFit="1" customWidth="1"/>
    <col min="11" max="12" width="10.8515625" style="0" bestFit="1" customWidth="1"/>
    <col min="13" max="13" width="14.57421875" style="0" bestFit="1" customWidth="1"/>
    <col min="14" max="14" width="9.7109375" style="0" bestFit="1" customWidth="1"/>
  </cols>
  <sheetData>
    <row r="1" spans="1:4" ht="12.75">
      <c r="A1" s="61" t="s">
        <v>6</v>
      </c>
      <c r="B1" s="61" t="s">
        <v>7</v>
      </c>
      <c r="C1" s="62" t="s">
        <v>8</v>
      </c>
      <c r="D1" s="63" t="s">
        <v>10</v>
      </c>
    </row>
    <row r="2" spans="1:5" ht="12.75">
      <c r="A2" s="61"/>
      <c r="B2" s="61"/>
      <c r="C2" s="62"/>
      <c r="D2" s="63"/>
      <c r="E2" s="79" t="s">
        <v>58</v>
      </c>
    </row>
    <row r="3" spans="1:4" ht="13.5" thickBot="1">
      <c r="A3" s="67"/>
      <c r="D3" s="63"/>
    </row>
    <row r="4" spans="1:11" ht="13.5" thickBot="1">
      <c r="A4" s="67"/>
      <c r="E4" s="35" t="s">
        <v>16</v>
      </c>
      <c r="F4" s="31" t="s">
        <v>44</v>
      </c>
      <c r="G4" s="27" t="s">
        <v>43</v>
      </c>
      <c r="H4" s="28" t="s">
        <v>2</v>
      </c>
      <c r="J4" s="36" t="str">
        <f>Budget!E5</f>
        <v>Fixed Expenses</v>
      </c>
      <c r="K4" s="37" t="s">
        <v>43</v>
      </c>
    </row>
    <row r="5" spans="1:11" ht="12.75">
      <c r="A5" s="67"/>
      <c r="E5" s="34" t="str">
        <f>Budget!B6</f>
        <v>Groceries</v>
      </c>
      <c r="F5" s="32">
        <f aca="true" t="shared" si="0" ref="F5:F25">SUMIF(B$1:B$65536,E5,C$1:C$65536)</f>
        <v>0</v>
      </c>
      <c r="G5" s="183">
        <f>Budget!C6</f>
        <v>450</v>
      </c>
      <c r="H5" s="33">
        <f>G5-F5</f>
        <v>450</v>
      </c>
      <c r="J5" s="186" t="str">
        <f>Budget!E6</f>
        <v>Mortgage</v>
      </c>
      <c r="K5" s="187">
        <f>Budget!F6</f>
        <v>700</v>
      </c>
    </row>
    <row r="6" spans="1:11" ht="12.75">
      <c r="A6" s="67"/>
      <c r="E6" s="34" t="str">
        <f>Budget!B7</f>
        <v>Gas</v>
      </c>
      <c r="F6" s="32">
        <f t="shared" si="0"/>
        <v>0</v>
      </c>
      <c r="G6" s="184">
        <f>Budget!C7</f>
        <v>125</v>
      </c>
      <c r="H6" s="33">
        <f aca="true" t="shared" si="1" ref="H6:H25">G6-F6</f>
        <v>125</v>
      </c>
      <c r="J6" s="77" t="str">
        <f>Budget!E7</f>
        <v>Maintance</v>
      </c>
      <c r="K6" s="153">
        <f>Budget!F7</f>
        <v>640</v>
      </c>
    </row>
    <row r="7" spans="1:11" ht="12.75">
      <c r="A7" s="67"/>
      <c r="E7" s="34" t="str">
        <f>Budget!B8</f>
        <v>Medical</v>
      </c>
      <c r="F7" s="32">
        <f t="shared" si="0"/>
        <v>0</v>
      </c>
      <c r="G7" s="184">
        <f>Budget!C8</f>
        <v>25</v>
      </c>
      <c r="H7" s="33">
        <f t="shared" si="1"/>
        <v>25</v>
      </c>
      <c r="J7" s="77" t="str">
        <f>Budget!E8</f>
        <v>Cable</v>
      </c>
      <c r="K7" s="153">
        <f>Budget!F8</f>
        <v>90</v>
      </c>
    </row>
    <row r="8" spans="1:11" ht="12.75">
      <c r="A8" s="67"/>
      <c r="E8" s="34" t="str">
        <f>Budget!B9</f>
        <v>Kids Medical</v>
      </c>
      <c r="F8" s="32">
        <f t="shared" si="0"/>
        <v>0</v>
      </c>
      <c r="G8" s="184">
        <f>Budget!C9</f>
        <v>75</v>
      </c>
      <c r="H8" s="33">
        <f t="shared" si="1"/>
        <v>75</v>
      </c>
      <c r="J8" s="77" t="str">
        <f>Budget!E9</f>
        <v>Netflix</v>
      </c>
      <c r="K8" s="153">
        <f>Budget!F9</f>
        <v>20</v>
      </c>
    </row>
    <row r="9" spans="1:11" ht="12.75">
      <c r="A9" s="67"/>
      <c r="E9" s="34" t="str">
        <f>Budget!B10</f>
        <v>Clothing</v>
      </c>
      <c r="F9" s="32">
        <f t="shared" si="0"/>
        <v>0</v>
      </c>
      <c r="G9" s="184">
        <f>Budget!C10</f>
        <v>25</v>
      </c>
      <c r="H9" s="33">
        <f t="shared" si="1"/>
        <v>25</v>
      </c>
      <c r="J9" s="77" t="str">
        <f>Budget!E10</f>
        <v>Phone</v>
      </c>
      <c r="K9" s="153">
        <f>Budget!F10</f>
        <v>90</v>
      </c>
    </row>
    <row r="10" spans="1:11" ht="12.75">
      <c r="A10" s="67"/>
      <c r="E10" s="34" t="str">
        <f>Budget!B11</f>
        <v>Kids Clothing</v>
      </c>
      <c r="F10" s="32">
        <f t="shared" si="0"/>
        <v>0</v>
      </c>
      <c r="G10" s="184">
        <f>Budget!C11</f>
        <v>30</v>
      </c>
      <c r="H10" s="33">
        <f t="shared" si="1"/>
        <v>30</v>
      </c>
      <c r="J10" s="77" t="str">
        <f>Budget!E11</f>
        <v>Debt</v>
      </c>
      <c r="K10" s="153">
        <f>Budget!F11</f>
        <v>200</v>
      </c>
    </row>
    <row r="11" spans="1:11" ht="12.75">
      <c r="A11" s="67"/>
      <c r="E11" s="34" t="str">
        <f>Budget!B12</f>
        <v>Going Out</v>
      </c>
      <c r="F11" s="32">
        <f t="shared" si="0"/>
        <v>0</v>
      </c>
      <c r="G11" s="184">
        <f>Budget!C12</f>
        <v>75</v>
      </c>
      <c r="H11" s="33">
        <f t="shared" si="1"/>
        <v>75</v>
      </c>
      <c r="J11" s="77" t="str">
        <f>Budget!E12</f>
        <v>Savings</v>
      </c>
      <c r="K11" s="153">
        <f>Budget!F12</f>
        <v>600</v>
      </c>
    </row>
    <row r="12" spans="1:11" ht="12.75">
      <c r="A12" s="67"/>
      <c r="E12" s="34" t="str">
        <f>Budget!B13</f>
        <v>Utilities</v>
      </c>
      <c r="F12" s="32">
        <f t="shared" si="0"/>
        <v>0</v>
      </c>
      <c r="G12" s="184">
        <f>Budget!C13</f>
        <v>50</v>
      </c>
      <c r="H12" s="33">
        <f t="shared" si="1"/>
        <v>50</v>
      </c>
      <c r="J12" s="77" t="str">
        <f>Budget!E13</f>
        <v>Car Insurance</v>
      </c>
      <c r="K12" s="153">
        <f>Budget!F13</f>
        <v>100</v>
      </c>
    </row>
    <row r="13" spans="1:11" ht="12.75">
      <c r="A13" s="67"/>
      <c r="E13" s="34" t="str">
        <f>Budget!B14</f>
        <v>Car</v>
      </c>
      <c r="F13" s="32">
        <f t="shared" si="0"/>
        <v>0</v>
      </c>
      <c r="G13" s="184">
        <f>Budget!C14</f>
        <v>15</v>
      </c>
      <c r="H13" s="33">
        <f t="shared" si="1"/>
        <v>15</v>
      </c>
      <c r="J13" s="77" t="str">
        <f>Budget!E14</f>
        <v>Car</v>
      </c>
      <c r="K13" s="153">
        <f>Budget!F14</f>
        <v>277</v>
      </c>
    </row>
    <row r="14" spans="1:11" ht="12.75">
      <c r="A14" s="67"/>
      <c r="E14" s="34" t="str">
        <f>Budget!B15</f>
        <v>John</v>
      </c>
      <c r="F14" s="32">
        <f t="shared" si="0"/>
        <v>0</v>
      </c>
      <c r="G14" s="184">
        <f>Budget!C15</f>
        <v>30</v>
      </c>
      <c r="H14" s="33">
        <f t="shared" si="1"/>
        <v>30</v>
      </c>
      <c r="J14" s="77" t="str">
        <f>Budget!E15</f>
        <v>Tuition</v>
      </c>
      <c r="K14" s="153">
        <f>Budget!F15</f>
        <v>150</v>
      </c>
    </row>
    <row r="15" spans="1:11" ht="12.75">
      <c r="A15" s="67"/>
      <c r="B15" s="68"/>
      <c r="C15" s="69"/>
      <c r="D15" s="70"/>
      <c r="E15" s="34" t="str">
        <f>Budget!B16</f>
        <v>Jane</v>
      </c>
      <c r="F15" s="32">
        <f t="shared" si="0"/>
        <v>0</v>
      </c>
      <c r="G15" s="184">
        <f>Budget!C16</f>
        <v>30</v>
      </c>
      <c r="H15" s="33">
        <f t="shared" si="1"/>
        <v>30</v>
      </c>
      <c r="J15" s="77" t="str">
        <f>Budget!E16</f>
        <v>Other</v>
      </c>
      <c r="K15" s="153">
        <f>Budget!F16</f>
        <v>0</v>
      </c>
    </row>
    <row r="16" spans="1:11" ht="12.75">
      <c r="A16" s="71"/>
      <c r="B16" s="68"/>
      <c r="C16" s="69"/>
      <c r="D16" s="70"/>
      <c r="E16" s="34" t="str">
        <f>Budget!B17</f>
        <v>kids</v>
      </c>
      <c r="F16" s="32">
        <f t="shared" si="0"/>
        <v>0</v>
      </c>
      <c r="G16" s="184">
        <f>Budget!C17</f>
        <v>30</v>
      </c>
      <c r="H16" s="33">
        <f t="shared" si="1"/>
        <v>30</v>
      </c>
      <c r="I16" s="6"/>
      <c r="J16" s="77" t="str">
        <f>Budget!E17</f>
        <v>Other</v>
      </c>
      <c r="K16" s="153">
        <f>Budget!F17</f>
        <v>0</v>
      </c>
    </row>
    <row r="17" spans="1:11" ht="12.75">
      <c r="A17" s="72"/>
      <c r="B17" s="73"/>
      <c r="C17" s="74"/>
      <c r="D17" s="75"/>
      <c r="E17" s="34" t="str">
        <f>Budget!B18</f>
        <v>Misc</v>
      </c>
      <c r="F17" s="32">
        <f t="shared" si="0"/>
        <v>0</v>
      </c>
      <c r="G17" s="184">
        <f>Budget!C18</f>
        <v>200</v>
      </c>
      <c r="H17" s="33">
        <f t="shared" si="1"/>
        <v>200</v>
      </c>
      <c r="I17" s="7"/>
      <c r="J17" s="77" t="str">
        <f>Budget!E18</f>
        <v>Other</v>
      </c>
      <c r="K17" s="153">
        <f>Budget!F18</f>
        <v>0</v>
      </c>
    </row>
    <row r="18" spans="1:11" ht="12.75">
      <c r="A18" s="67"/>
      <c r="E18" s="34" t="str">
        <f>Budget!B19</f>
        <v>Charity</v>
      </c>
      <c r="F18" s="32">
        <f t="shared" si="0"/>
        <v>0</v>
      </c>
      <c r="G18" s="184">
        <f>Budget!C19</f>
        <v>50</v>
      </c>
      <c r="H18" s="33">
        <f t="shared" si="1"/>
        <v>50</v>
      </c>
      <c r="I18" s="8"/>
      <c r="J18" s="77" t="str">
        <f>Budget!E19</f>
        <v>Other</v>
      </c>
      <c r="K18" s="153">
        <f>Budget!F19</f>
        <v>0</v>
      </c>
    </row>
    <row r="19" spans="1:11" ht="12.75">
      <c r="A19" s="67"/>
      <c r="E19" s="34" t="str">
        <f>Budget!B20</f>
        <v>Babysitting</v>
      </c>
      <c r="F19" s="32">
        <f t="shared" si="0"/>
        <v>0</v>
      </c>
      <c r="G19" s="184">
        <f>Budget!C20</f>
        <v>25</v>
      </c>
      <c r="H19" s="33">
        <f t="shared" si="1"/>
        <v>25</v>
      </c>
      <c r="J19" s="77" t="str">
        <f>Budget!E20</f>
        <v>Other</v>
      </c>
      <c r="K19" s="153">
        <f>Budget!F20</f>
        <v>0</v>
      </c>
    </row>
    <row r="20" spans="1:11" ht="13.5" thickBot="1">
      <c r="A20" s="67"/>
      <c r="E20" s="34" t="str">
        <f>Budget!B21</f>
        <v>Travel</v>
      </c>
      <c r="F20" s="32">
        <f t="shared" si="0"/>
        <v>0</v>
      </c>
      <c r="G20" s="184">
        <f>Budget!C21</f>
        <v>100</v>
      </c>
      <c r="H20" s="33">
        <f t="shared" si="1"/>
        <v>100</v>
      </c>
      <c r="J20" s="78" t="str">
        <f>Budget!E21</f>
        <v>Other</v>
      </c>
      <c r="K20" s="154">
        <f>Budget!F21</f>
        <v>0</v>
      </c>
    </row>
    <row r="21" spans="1:8" ht="12.75">
      <c r="A21" s="67"/>
      <c r="E21" s="34" t="str">
        <f>Budget!B22</f>
        <v>Emergency</v>
      </c>
      <c r="F21" s="32">
        <f t="shared" si="0"/>
        <v>0</v>
      </c>
      <c r="G21" s="184">
        <f>Budget!C22</f>
        <v>50</v>
      </c>
      <c r="H21" s="33">
        <f t="shared" si="1"/>
        <v>50</v>
      </c>
    </row>
    <row r="22" spans="1:8" ht="12.75">
      <c r="A22" s="67"/>
      <c r="E22" s="34" t="str">
        <f>Budget!B23</f>
        <v>Other</v>
      </c>
      <c r="F22" s="32">
        <f t="shared" si="0"/>
        <v>0</v>
      </c>
      <c r="G22" s="184">
        <f>Budget!C23</f>
        <v>0</v>
      </c>
      <c r="H22" s="33">
        <f t="shared" si="1"/>
        <v>0</v>
      </c>
    </row>
    <row r="23" spans="1:8" ht="12.75">
      <c r="A23" s="67"/>
      <c r="E23" s="34" t="str">
        <f>Budget!B24</f>
        <v>Other</v>
      </c>
      <c r="F23" s="32">
        <f t="shared" si="0"/>
        <v>0</v>
      </c>
      <c r="G23" s="184">
        <f>Budget!C24</f>
        <v>0</v>
      </c>
      <c r="H23" s="33">
        <f t="shared" si="1"/>
        <v>0</v>
      </c>
    </row>
    <row r="24" spans="5:8" ht="12.75">
      <c r="E24" s="34" t="str">
        <f>Budget!B25</f>
        <v>Other</v>
      </c>
      <c r="F24" s="32">
        <f t="shared" si="0"/>
        <v>0</v>
      </c>
      <c r="G24" s="184">
        <f>Budget!C25</f>
        <v>0</v>
      </c>
      <c r="H24" s="33">
        <f t="shared" si="1"/>
        <v>0</v>
      </c>
    </row>
    <row r="25" spans="5:8" ht="13.5" thickBot="1">
      <c r="E25" s="34" t="str">
        <f>Budget!B26</f>
        <v>Other</v>
      </c>
      <c r="F25" s="32">
        <f t="shared" si="0"/>
        <v>0</v>
      </c>
      <c r="G25" s="184">
        <f>Budget!C26</f>
        <v>0</v>
      </c>
      <c r="H25" s="33">
        <f t="shared" si="1"/>
        <v>0</v>
      </c>
    </row>
    <row r="26" spans="5:8" ht="13.5" thickBot="1">
      <c r="E26" s="46" t="s">
        <v>41</v>
      </c>
      <c r="F26" s="39">
        <f>SUM(F5:F25)</f>
        <v>0</v>
      </c>
      <c r="G26" s="27">
        <f>SUM(G5:G25)</f>
        <v>1385</v>
      </c>
      <c r="H26" s="40">
        <f>SUM(H5:H25)</f>
        <v>1385</v>
      </c>
    </row>
    <row r="27" spans="5:8" ht="13.5" thickBot="1">
      <c r="E27" s="188"/>
      <c r="F27" s="188"/>
      <c r="G27" s="188"/>
      <c r="H27" s="189"/>
    </row>
    <row r="28" spans="5:8" ht="13.5" thickBot="1">
      <c r="E28" s="35" t="s">
        <v>9</v>
      </c>
      <c r="F28" s="140" t="s">
        <v>44</v>
      </c>
      <c r="G28" s="141" t="s">
        <v>43</v>
      </c>
      <c r="H28" s="190" t="s">
        <v>2</v>
      </c>
    </row>
    <row r="29" spans="5:8" ht="12.75">
      <c r="E29" s="34" t="str">
        <f>Budget!H7</f>
        <v>John</v>
      </c>
      <c r="F29" s="143">
        <f aca="true" t="shared" si="2" ref="F29:F35">SUMIF(B$1:B$65536,E29,C$1:C$65536)</f>
        <v>0</v>
      </c>
      <c r="G29" s="144">
        <f>Budget!I7</f>
        <v>2200</v>
      </c>
      <c r="H29" s="149">
        <f>F29-G29</f>
        <v>-2200</v>
      </c>
    </row>
    <row r="30" spans="5:8" ht="12.75">
      <c r="E30" s="34" t="str">
        <f>Budget!H8</f>
        <v>Jane</v>
      </c>
      <c r="F30" s="143">
        <f t="shared" si="2"/>
        <v>0</v>
      </c>
      <c r="G30" s="144">
        <f>Budget!I8</f>
        <v>1800</v>
      </c>
      <c r="H30" s="149">
        <f aca="true" t="shared" si="3" ref="H30:H35">F30-G30</f>
        <v>-1800</v>
      </c>
    </row>
    <row r="31" spans="5:8" ht="12.75">
      <c r="E31" s="34" t="str">
        <f>Budget!H9</f>
        <v>Tutoring</v>
      </c>
      <c r="F31" s="155">
        <f t="shared" si="2"/>
        <v>0</v>
      </c>
      <c r="G31" s="152">
        <f>Budget!I9</f>
        <v>750</v>
      </c>
      <c r="H31" s="149">
        <f t="shared" si="3"/>
        <v>-750</v>
      </c>
    </row>
    <row r="32" spans="5:8" ht="12.75">
      <c r="E32" s="34" t="str">
        <f>Budget!H10</f>
        <v>Other</v>
      </c>
      <c r="F32" s="155">
        <f t="shared" si="2"/>
        <v>0</v>
      </c>
      <c r="G32" s="152">
        <f>Budget!I10</f>
        <v>0</v>
      </c>
      <c r="H32" s="149">
        <f t="shared" si="3"/>
        <v>0</v>
      </c>
    </row>
    <row r="33" spans="5:8" ht="12.75">
      <c r="E33" s="34" t="str">
        <f>Budget!H11</f>
        <v>Other</v>
      </c>
      <c r="F33" s="155">
        <f t="shared" si="2"/>
        <v>0</v>
      </c>
      <c r="G33" s="152">
        <f>Budget!I11</f>
        <v>0</v>
      </c>
      <c r="H33" s="149">
        <f t="shared" si="3"/>
        <v>0</v>
      </c>
    </row>
    <row r="34" spans="5:8" ht="12.75">
      <c r="E34" s="34" t="str">
        <f>Budget!H12</f>
        <v>Other</v>
      </c>
      <c r="F34" s="143">
        <f t="shared" si="2"/>
        <v>0</v>
      </c>
      <c r="G34" s="144">
        <f>Budget!I12</f>
        <v>0</v>
      </c>
      <c r="H34" s="149">
        <f t="shared" si="3"/>
        <v>0</v>
      </c>
    </row>
    <row r="35" spans="5:8" ht="13.5" thickBot="1">
      <c r="E35" s="146" t="str">
        <f>Budget!H13</f>
        <v>Other</v>
      </c>
      <c r="F35" s="147">
        <f t="shared" si="2"/>
        <v>0</v>
      </c>
      <c r="G35" s="148">
        <f>Budget!I13</f>
        <v>0</v>
      </c>
      <c r="H35" s="149">
        <f t="shared" si="3"/>
        <v>0</v>
      </c>
    </row>
    <row r="36" spans="5:8" ht="13.5" thickBot="1">
      <c r="E36" s="156" t="s">
        <v>41</v>
      </c>
      <c r="F36" s="185">
        <f>SUM(F29:F35)</f>
        <v>0</v>
      </c>
      <c r="G36" s="150">
        <f>SUM(G29:G35)</f>
        <v>4750</v>
      </c>
      <c r="H36" s="151">
        <f>SUM(H29:H35)</f>
        <v>-4750</v>
      </c>
    </row>
  </sheetData>
  <sheetProtection sheet="1" objects="1" scenarios="1" formatColumns="0"/>
  <conditionalFormatting sqref="H4:H26">
    <cfRule type="cellIs" priority="1" dxfId="0" operator="greaterThanOrEqual" stopIfTrue="1">
      <formula>0</formula>
    </cfRule>
  </conditionalFormatting>
  <dataValidations count="2">
    <dataValidation type="date" operator="greaterThan" allowBlank="1" showInputMessage="1" showErrorMessage="1" sqref="A3:A65536">
      <formula1>1</formula1>
    </dataValidation>
    <dataValidation type="list" allowBlank="1" showInputMessage="1" showErrorMessage="1" sqref="B3:B65536">
      <formula1>$E$5:$E$35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5">
      <selection activeCell="A5" sqref="A1:IV16384"/>
    </sheetView>
  </sheetViews>
  <sheetFormatPr defaultColWidth="9.140625" defaultRowHeight="12.75"/>
  <cols>
    <col min="1" max="1" width="9.140625" style="64" customWidth="1"/>
    <col min="2" max="2" width="14.00390625" style="64" bestFit="1" customWidth="1"/>
    <col min="3" max="3" width="10.421875" style="65" customWidth="1"/>
    <col min="4" max="4" width="51.57421875" style="66" customWidth="1"/>
    <col min="5" max="5" width="18.00390625" style="5" bestFit="1" customWidth="1"/>
    <col min="6" max="7" width="10.140625" style="5" customWidth="1"/>
    <col min="8" max="8" width="10.8515625" style="0" bestFit="1" customWidth="1"/>
    <col min="9" max="9" width="4.7109375" style="0" customWidth="1"/>
    <col min="10" max="10" width="16.7109375" style="0" bestFit="1" customWidth="1"/>
    <col min="11" max="12" width="10.8515625" style="0" bestFit="1" customWidth="1"/>
    <col min="13" max="13" width="14.57421875" style="0" bestFit="1" customWidth="1"/>
    <col min="14" max="14" width="9.7109375" style="0" bestFit="1" customWidth="1"/>
  </cols>
  <sheetData>
    <row r="1" spans="1:4" ht="12.75">
      <c r="A1" s="61" t="s">
        <v>6</v>
      </c>
      <c r="B1" s="61" t="s">
        <v>7</v>
      </c>
      <c r="C1" s="62" t="s">
        <v>8</v>
      </c>
      <c r="D1" s="63" t="s">
        <v>10</v>
      </c>
    </row>
    <row r="2" spans="1:5" ht="12.75">
      <c r="A2" s="61"/>
      <c r="B2" s="61"/>
      <c r="C2" s="62"/>
      <c r="D2" s="63"/>
      <c r="E2" s="79" t="s">
        <v>58</v>
      </c>
    </row>
    <row r="3" spans="1:4" ht="13.5" thickBot="1">
      <c r="A3" s="67"/>
      <c r="D3" s="63"/>
    </row>
    <row r="4" spans="1:11" ht="13.5" thickBot="1">
      <c r="A4" s="67"/>
      <c r="E4" s="35" t="s">
        <v>16</v>
      </c>
      <c r="F4" s="31" t="s">
        <v>44</v>
      </c>
      <c r="G4" s="27" t="s">
        <v>43</v>
      </c>
      <c r="H4" s="28" t="s">
        <v>2</v>
      </c>
      <c r="J4" s="36" t="str">
        <f>Budget!E5</f>
        <v>Fixed Expenses</v>
      </c>
      <c r="K4" s="37" t="s">
        <v>43</v>
      </c>
    </row>
    <row r="5" spans="1:11" ht="12.75">
      <c r="A5" s="67"/>
      <c r="E5" s="34" t="str">
        <f>Budget!B6</f>
        <v>Groceries</v>
      </c>
      <c r="F5" s="32">
        <f aca="true" t="shared" si="0" ref="F5:F25">SUMIF(B$1:B$65536,E5,C$1:C$65536)</f>
        <v>0</v>
      </c>
      <c r="G5" s="183">
        <f>Budget!C6</f>
        <v>450</v>
      </c>
      <c r="H5" s="33">
        <f>G5-F5</f>
        <v>450</v>
      </c>
      <c r="J5" s="186" t="str">
        <f>Budget!E6</f>
        <v>Mortgage</v>
      </c>
      <c r="K5" s="187">
        <f>Budget!F6</f>
        <v>700</v>
      </c>
    </row>
    <row r="6" spans="1:11" ht="12.75">
      <c r="A6" s="67"/>
      <c r="E6" s="34" t="str">
        <f>Budget!B7</f>
        <v>Gas</v>
      </c>
      <c r="F6" s="32">
        <f t="shared" si="0"/>
        <v>0</v>
      </c>
      <c r="G6" s="184">
        <f>Budget!C7</f>
        <v>125</v>
      </c>
      <c r="H6" s="33">
        <f aca="true" t="shared" si="1" ref="H6:H25">G6-F6</f>
        <v>125</v>
      </c>
      <c r="J6" s="77" t="str">
        <f>Budget!E7</f>
        <v>Maintance</v>
      </c>
      <c r="K6" s="153">
        <f>Budget!F7</f>
        <v>640</v>
      </c>
    </row>
    <row r="7" spans="1:11" ht="12.75">
      <c r="A7" s="67"/>
      <c r="E7" s="34" t="str">
        <f>Budget!B8</f>
        <v>Medical</v>
      </c>
      <c r="F7" s="32">
        <f t="shared" si="0"/>
        <v>0</v>
      </c>
      <c r="G7" s="184">
        <f>Budget!C8</f>
        <v>25</v>
      </c>
      <c r="H7" s="33">
        <f t="shared" si="1"/>
        <v>25</v>
      </c>
      <c r="J7" s="77" t="str">
        <f>Budget!E8</f>
        <v>Cable</v>
      </c>
      <c r="K7" s="153">
        <f>Budget!F8</f>
        <v>90</v>
      </c>
    </row>
    <row r="8" spans="1:11" ht="12.75">
      <c r="A8" s="67"/>
      <c r="E8" s="34" t="str">
        <f>Budget!B9</f>
        <v>Kids Medical</v>
      </c>
      <c r="F8" s="32">
        <f t="shared" si="0"/>
        <v>0</v>
      </c>
      <c r="G8" s="184">
        <f>Budget!C9</f>
        <v>75</v>
      </c>
      <c r="H8" s="33">
        <f t="shared" si="1"/>
        <v>75</v>
      </c>
      <c r="J8" s="77" t="str">
        <f>Budget!E9</f>
        <v>Netflix</v>
      </c>
      <c r="K8" s="153">
        <f>Budget!F9</f>
        <v>20</v>
      </c>
    </row>
    <row r="9" spans="1:11" ht="12.75">
      <c r="A9" s="67"/>
      <c r="E9" s="34" t="str">
        <f>Budget!B10</f>
        <v>Clothing</v>
      </c>
      <c r="F9" s="32">
        <f t="shared" si="0"/>
        <v>0</v>
      </c>
      <c r="G9" s="184">
        <f>Budget!C10</f>
        <v>25</v>
      </c>
      <c r="H9" s="33">
        <f t="shared" si="1"/>
        <v>25</v>
      </c>
      <c r="J9" s="77" t="str">
        <f>Budget!E10</f>
        <v>Phone</v>
      </c>
      <c r="K9" s="153">
        <f>Budget!F10</f>
        <v>90</v>
      </c>
    </row>
    <row r="10" spans="1:11" ht="12.75">
      <c r="A10" s="67"/>
      <c r="E10" s="34" t="str">
        <f>Budget!B11</f>
        <v>Kids Clothing</v>
      </c>
      <c r="F10" s="32">
        <f t="shared" si="0"/>
        <v>0</v>
      </c>
      <c r="G10" s="184">
        <f>Budget!C11</f>
        <v>30</v>
      </c>
      <c r="H10" s="33">
        <f t="shared" si="1"/>
        <v>30</v>
      </c>
      <c r="J10" s="77" t="str">
        <f>Budget!E11</f>
        <v>Debt</v>
      </c>
      <c r="K10" s="153">
        <f>Budget!F11</f>
        <v>200</v>
      </c>
    </row>
    <row r="11" spans="1:11" ht="12.75">
      <c r="A11" s="67"/>
      <c r="E11" s="34" t="str">
        <f>Budget!B12</f>
        <v>Going Out</v>
      </c>
      <c r="F11" s="32">
        <f t="shared" si="0"/>
        <v>0</v>
      </c>
      <c r="G11" s="184">
        <f>Budget!C12</f>
        <v>75</v>
      </c>
      <c r="H11" s="33">
        <f t="shared" si="1"/>
        <v>75</v>
      </c>
      <c r="J11" s="77" t="str">
        <f>Budget!E12</f>
        <v>Savings</v>
      </c>
      <c r="K11" s="153">
        <f>Budget!F12</f>
        <v>600</v>
      </c>
    </row>
    <row r="12" spans="1:11" ht="12.75">
      <c r="A12" s="67"/>
      <c r="E12" s="34" t="str">
        <f>Budget!B13</f>
        <v>Utilities</v>
      </c>
      <c r="F12" s="32">
        <f t="shared" si="0"/>
        <v>0</v>
      </c>
      <c r="G12" s="184">
        <f>Budget!C13</f>
        <v>50</v>
      </c>
      <c r="H12" s="33">
        <f t="shared" si="1"/>
        <v>50</v>
      </c>
      <c r="J12" s="77" t="str">
        <f>Budget!E13</f>
        <v>Car Insurance</v>
      </c>
      <c r="K12" s="153">
        <f>Budget!F13</f>
        <v>100</v>
      </c>
    </row>
    <row r="13" spans="1:11" ht="12.75">
      <c r="A13" s="67"/>
      <c r="E13" s="34" t="str">
        <f>Budget!B14</f>
        <v>Car</v>
      </c>
      <c r="F13" s="32">
        <f t="shared" si="0"/>
        <v>0</v>
      </c>
      <c r="G13" s="184">
        <f>Budget!C14</f>
        <v>15</v>
      </c>
      <c r="H13" s="33">
        <f t="shared" si="1"/>
        <v>15</v>
      </c>
      <c r="J13" s="77" t="str">
        <f>Budget!E14</f>
        <v>Car</v>
      </c>
      <c r="K13" s="153">
        <f>Budget!F14</f>
        <v>277</v>
      </c>
    </row>
    <row r="14" spans="1:11" ht="12.75">
      <c r="A14" s="67"/>
      <c r="E14" s="34" t="str">
        <f>Budget!B15</f>
        <v>John</v>
      </c>
      <c r="F14" s="32">
        <f t="shared" si="0"/>
        <v>0</v>
      </c>
      <c r="G14" s="184">
        <f>Budget!C15</f>
        <v>30</v>
      </c>
      <c r="H14" s="33">
        <f t="shared" si="1"/>
        <v>30</v>
      </c>
      <c r="J14" s="77" t="str">
        <f>Budget!E15</f>
        <v>Tuition</v>
      </c>
      <c r="K14" s="153">
        <f>Budget!F15</f>
        <v>150</v>
      </c>
    </row>
    <row r="15" spans="1:11" ht="12.75">
      <c r="A15" s="67"/>
      <c r="B15" s="68"/>
      <c r="C15" s="69"/>
      <c r="D15" s="70"/>
      <c r="E15" s="34" t="str">
        <f>Budget!B16</f>
        <v>Jane</v>
      </c>
      <c r="F15" s="32">
        <f t="shared" si="0"/>
        <v>0</v>
      </c>
      <c r="G15" s="184">
        <f>Budget!C16</f>
        <v>30</v>
      </c>
      <c r="H15" s="33">
        <f t="shared" si="1"/>
        <v>30</v>
      </c>
      <c r="J15" s="77" t="str">
        <f>Budget!E16</f>
        <v>Other</v>
      </c>
      <c r="K15" s="153">
        <f>Budget!F16</f>
        <v>0</v>
      </c>
    </row>
    <row r="16" spans="1:11" ht="12.75">
      <c r="A16" s="71"/>
      <c r="B16" s="68"/>
      <c r="C16" s="69"/>
      <c r="D16" s="70"/>
      <c r="E16" s="34" t="str">
        <f>Budget!B17</f>
        <v>kids</v>
      </c>
      <c r="F16" s="32">
        <f t="shared" si="0"/>
        <v>0</v>
      </c>
      <c r="G16" s="184">
        <f>Budget!C17</f>
        <v>30</v>
      </c>
      <c r="H16" s="33">
        <f t="shared" si="1"/>
        <v>30</v>
      </c>
      <c r="I16" s="6"/>
      <c r="J16" s="77" t="str">
        <f>Budget!E17</f>
        <v>Other</v>
      </c>
      <c r="K16" s="153">
        <f>Budget!F17</f>
        <v>0</v>
      </c>
    </row>
    <row r="17" spans="1:11" ht="12.75">
      <c r="A17" s="72"/>
      <c r="B17" s="73"/>
      <c r="C17" s="74"/>
      <c r="D17" s="75"/>
      <c r="E17" s="34" t="str">
        <f>Budget!B18</f>
        <v>Misc</v>
      </c>
      <c r="F17" s="32">
        <f t="shared" si="0"/>
        <v>0</v>
      </c>
      <c r="G17" s="184">
        <f>Budget!C18</f>
        <v>200</v>
      </c>
      <c r="H17" s="33">
        <f t="shared" si="1"/>
        <v>200</v>
      </c>
      <c r="I17" s="7"/>
      <c r="J17" s="77" t="str">
        <f>Budget!E18</f>
        <v>Other</v>
      </c>
      <c r="K17" s="153">
        <f>Budget!F18</f>
        <v>0</v>
      </c>
    </row>
    <row r="18" spans="1:11" ht="12.75">
      <c r="A18" s="67"/>
      <c r="E18" s="34" t="str">
        <f>Budget!B19</f>
        <v>Charity</v>
      </c>
      <c r="F18" s="32">
        <f t="shared" si="0"/>
        <v>0</v>
      </c>
      <c r="G18" s="184">
        <f>Budget!C19</f>
        <v>50</v>
      </c>
      <c r="H18" s="33">
        <f t="shared" si="1"/>
        <v>50</v>
      </c>
      <c r="I18" s="8"/>
      <c r="J18" s="77" t="str">
        <f>Budget!E19</f>
        <v>Other</v>
      </c>
      <c r="K18" s="153">
        <f>Budget!F19</f>
        <v>0</v>
      </c>
    </row>
    <row r="19" spans="1:11" ht="12.75">
      <c r="A19" s="67"/>
      <c r="E19" s="34" t="str">
        <f>Budget!B20</f>
        <v>Babysitting</v>
      </c>
      <c r="F19" s="32">
        <f t="shared" si="0"/>
        <v>0</v>
      </c>
      <c r="G19" s="184">
        <f>Budget!C20</f>
        <v>25</v>
      </c>
      <c r="H19" s="33">
        <f t="shared" si="1"/>
        <v>25</v>
      </c>
      <c r="J19" s="77" t="str">
        <f>Budget!E20</f>
        <v>Other</v>
      </c>
      <c r="K19" s="153">
        <f>Budget!F20</f>
        <v>0</v>
      </c>
    </row>
    <row r="20" spans="1:11" ht="13.5" thickBot="1">
      <c r="A20" s="67"/>
      <c r="E20" s="34" t="str">
        <f>Budget!B21</f>
        <v>Travel</v>
      </c>
      <c r="F20" s="32">
        <f t="shared" si="0"/>
        <v>0</v>
      </c>
      <c r="G20" s="184">
        <f>Budget!C21</f>
        <v>100</v>
      </c>
      <c r="H20" s="33">
        <f t="shared" si="1"/>
        <v>100</v>
      </c>
      <c r="J20" s="78" t="str">
        <f>Budget!E21</f>
        <v>Other</v>
      </c>
      <c r="K20" s="154">
        <f>Budget!F21</f>
        <v>0</v>
      </c>
    </row>
    <row r="21" spans="1:8" ht="12.75">
      <c r="A21" s="67"/>
      <c r="E21" s="34" t="str">
        <f>Budget!B22</f>
        <v>Emergency</v>
      </c>
      <c r="F21" s="32">
        <f t="shared" si="0"/>
        <v>0</v>
      </c>
      <c r="G21" s="184">
        <f>Budget!C22</f>
        <v>50</v>
      </c>
      <c r="H21" s="33">
        <f t="shared" si="1"/>
        <v>50</v>
      </c>
    </row>
    <row r="22" spans="1:8" ht="12.75">
      <c r="A22" s="67"/>
      <c r="E22" s="34" t="str">
        <f>Budget!B23</f>
        <v>Other</v>
      </c>
      <c r="F22" s="32">
        <f t="shared" si="0"/>
        <v>0</v>
      </c>
      <c r="G22" s="184">
        <f>Budget!C23</f>
        <v>0</v>
      </c>
      <c r="H22" s="33">
        <f t="shared" si="1"/>
        <v>0</v>
      </c>
    </row>
    <row r="23" spans="1:8" ht="12.75">
      <c r="A23" s="67"/>
      <c r="E23" s="34" t="str">
        <f>Budget!B24</f>
        <v>Other</v>
      </c>
      <c r="F23" s="32">
        <f t="shared" si="0"/>
        <v>0</v>
      </c>
      <c r="G23" s="184">
        <f>Budget!C24</f>
        <v>0</v>
      </c>
      <c r="H23" s="33">
        <f t="shared" si="1"/>
        <v>0</v>
      </c>
    </row>
    <row r="24" spans="5:8" ht="12.75">
      <c r="E24" s="34" t="str">
        <f>Budget!B25</f>
        <v>Other</v>
      </c>
      <c r="F24" s="32">
        <f t="shared" si="0"/>
        <v>0</v>
      </c>
      <c r="G24" s="184">
        <f>Budget!C25</f>
        <v>0</v>
      </c>
      <c r="H24" s="33">
        <f t="shared" si="1"/>
        <v>0</v>
      </c>
    </row>
    <row r="25" spans="5:8" ht="13.5" thickBot="1">
      <c r="E25" s="34" t="str">
        <f>Budget!B26</f>
        <v>Other</v>
      </c>
      <c r="F25" s="32">
        <f t="shared" si="0"/>
        <v>0</v>
      </c>
      <c r="G25" s="184">
        <f>Budget!C26</f>
        <v>0</v>
      </c>
      <c r="H25" s="33">
        <f t="shared" si="1"/>
        <v>0</v>
      </c>
    </row>
    <row r="26" spans="5:8" ht="13.5" thickBot="1">
      <c r="E26" s="46" t="s">
        <v>41</v>
      </c>
      <c r="F26" s="39">
        <f>SUM(F5:F25)</f>
        <v>0</v>
      </c>
      <c r="G26" s="27">
        <f>SUM(G5:G25)</f>
        <v>1385</v>
      </c>
      <c r="H26" s="40">
        <f>SUM(H5:H25)</f>
        <v>1385</v>
      </c>
    </row>
    <row r="27" spans="5:8" ht="13.5" thickBot="1">
      <c r="E27" s="188"/>
      <c r="F27" s="188"/>
      <c r="G27" s="188"/>
      <c r="H27" s="189"/>
    </row>
    <row r="28" spans="5:8" ht="13.5" thickBot="1">
      <c r="E28" s="35" t="s">
        <v>9</v>
      </c>
      <c r="F28" s="140" t="s">
        <v>44</v>
      </c>
      <c r="G28" s="141" t="s">
        <v>43</v>
      </c>
      <c r="H28" s="190" t="s">
        <v>2</v>
      </c>
    </row>
    <row r="29" spans="5:8" ht="12.75">
      <c r="E29" s="34" t="str">
        <f>Budget!H7</f>
        <v>John</v>
      </c>
      <c r="F29" s="143">
        <f aca="true" t="shared" si="2" ref="F29:F35">SUMIF(B$1:B$65536,E29,C$1:C$65536)</f>
        <v>0</v>
      </c>
      <c r="G29" s="144">
        <f>Budget!I7</f>
        <v>2200</v>
      </c>
      <c r="H29" s="149">
        <f>F29-G29</f>
        <v>-2200</v>
      </c>
    </row>
    <row r="30" spans="5:8" ht="12.75">
      <c r="E30" s="34" t="str">
        <f>Budget!H8</f>
        <v>Jane</v>
      </c>
      <c r="F30" s="143">
        <f t="shared" si="2"/>
        <v>0</v>
      </c>
      <c r="G30" s="144">
        <f>Budget!I8</f>
        <v>1800</v>
      </c>
      <c r="H30" s="149">
        <f aca="true" t="shared" si="3" ref="H30:H35">F30-G30</f>
        <v>-1800</v>
      </c>
    </row>
    <row r="31" spans="5:8" ht="12.75">
      <c r="E31" s="34" t="str">
        <f>Budget!H9</f>
        <v>Tutoring</v>
      </c>
      <c r="F31" s="155">
        <f t="shared" si="2"/>
        <v>0</v>
      </c>
      <c r="G31" s="152">
        <f>Budget!I9</f>
        <v>750</v>
      </c>
      <c r="H31" s="149">
        <f t="shared" si="3"/>
        <v>-750</v>
      </c>
    </row>
    <row r="32" spans="5:8" ht="12.75">
      <c r="E32" s="34" t="str">
        <f>Budget!H10</f>
        <v>Other</v>
      </c>
      <c r="F32" s="155">
        <f t="shared" si="2"/>
        <v>0</v>
      </c>
      <c r="G32" s="152">
        <f>Budget!I10</f>
        <v>0</v>
      </c>
      <c r="H32" s="149">
        <f t="shared" si="3"/>
        <v>0</v>
      </c>
    </row>
    <row r="33" spans="5:8" ht="12.75">
      <c r="E33" s="34" t="str">
        <f>Budget!H11</f>
        <v>Other</v>
      </c>
      <c r="F33" s="155">
        <f t="shared" si="2"/>
        <v>0</v>
      </c>
      <c r="G33" s="152">
        <f>Budget!I11</f>
        <v>0</v>
      </c>
      <c r="H33" s="149">
        <f t="shared" si="3"/>
        <v>0</v>
      </c>
    </row>
    <row r="34" spans="5:8" ht="12.75">
      <c r="E34" s="34" t="str">
        <f>Budget!H12</f>
        <v>Other</v>
      </c>
      <c r="F34" s="143">
        <f t="shared" si="2"/>
        <v>0</v>
      </c>
      <c r="G34" s="144">
        <f>Budget!I12</f>
        <v>0</v>
      </c>
      <c r="H34" s="149">
        <f t="shared" si="3"/>
        <v>0</v>
      </c>
    </row>
    <row r="35" spans="5:8" ht="13.5" thickBot="1">
      <c r="E35" s="146" t="str">
        <f>Budget!H13</f>
        <v>Other</v>
      </c>
      <c r="F35" s="147">
        <f t="shared" si="2"/>
        <v>0</v>
      </c>
      <c r="G35" s="148">
        <f>Budget!I13</f>
        <v>0</v>
      </c>
      <c r="H35" s="149">
        <f t="shared" si="3"/>
        <v>0</v>
      </c>
    </row>
    <row r="36" spans="5:8" ht="13.5" thickBot="1">
      <c r="E36" s="156" t="s">
        <v>41</v>
      </c>
      <c r="F36" s="185">
        <f>SUM(F29:F35)</f>
        <v>0</v>
      </c>
      <c r="G36" s="150">
        <f>SUM(G29:G35)</f>
        <v>4750</v>
      </c>
      <c r="H36" s="151">
        <f>SUM(H29:H35)</f>
        <v>-4750</v>
      </c>
    </row>
  </sheetData>
  <sheetProtection sheet="1" objects="1" scenarios="1" formatColumns="0"/>
  <conditionalFormatting sqref="H4:H26">
    <cfRule type="cellIs" priority="1" dxfId="0" operator="greaterThanOrEqual" stopIfTrue="1">
      <formula>0</formula>
    </cfRule>
  </conditionalFormatting>
  <dataValidations count="2">
    <dataValidation type="date" operator="greaterThan" allowBlank="1" showInputMessage="1" showErrorMessage="1" sqref="A3:A65536">
      <formula1>1</formula1>
    </dataValidation>
    <dataValidation type="list" allowBlank="1" showInputMessage="1" showErrorMessage="1" sqref="B3:B65536">
      <formula1>$E$5:$E$35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6">
      <selection activeCell="D17" sqref="D17"/>
    </sheetView>
  </sheetViews>
  <sheetFormatPr defaultColWidth="9.140625" defaultRowHeight="12.75"/>
  <cols>
    <col min="1" max="1" width="9.140625" style="64" customWidth="1"/>
    <col min="2" max="2" width="14.00390625" style="64" bestFit="1" customWidth="1"/>
    <col min="3" max="3" width="10.421875" style="65" customWidth="1"/>
    <col min="4" max="4" width="51.57421875" style="66" customWidth="1"/>
    <col min="5" max="5" width="18.00390625" style="5" bestFit="1" customWidth="1"/>
    <col min="6" max="7" width="10.140625" style="5" customWidth="1"/>
    <col min="8" max="8" width="10.8515625" style="0" bestFit="1" customWidth="1"/>
    <col min="9" max="9" width="4.7109375" style="0" customWidth="1"/>
    <col min="10" max="10" width="16.7109375" style="0" bestFit="1" customWidth="1"/>
    <col min="11" max="12" width="10.8515625" style="0" bestFit="1" customWidth="1"/>
    <col min="13" max="13" width="14.57421875" style="0" bestFit="1" customWidth="1"/>
    <col min="14" max="14" width="9.7109375" style="0" bestFit="1" customWidth="1"/>
  </cols>
  <sheetData>
    <row r="1" spans="1:4" ht="12.75">
      <c r="A1" s="61" t="s">
        <v>6</v>
      </c>
      <c r="B1" s="61" t="s">
        <v>7</v>
      </c>
      <c r="C1" s="62" t="s">
        <v>8</v>
      </c>
      <c r="D1" s="63" t="s">
        <v>10</v>
      </c>
    </row>
    <row r="2" spans="1:5" ht="12.75">
      <c r="A2" s="61"/>
      <c r="B2" s="61"/>
      <c r="C2" s="62"/>
      <c r="D2" s="63"/>
      <c r="E2" s="79" t="s">
        <v>58</v>
      </c>
    </row>
    <row r="3" spans="1:4" ht="13.5" thickBot="1">
      <c r="A3" s="67"/>
      <c r="D3" s="63"/>
    </row>
    <row r="4" spans="1:11" ht="13.5" thickBot="1">
      <c r="A4" s="67"/>
      <c r="E4" s="35" t="s">
        <v>16</v>
      </c>
      <c r="F4" s="31" t="s">
        <v>44</v>
      </c>
      <c r="G4" s="27" t="s">
        <v>43</v>
      </c>
      <c r="H4" s="28" t="s">
        <v>2</v>
      </c>
      <c r="J4" s="36" t="str">
        <f>Budget!E5</f>
        <v>Fixed Expenses</v>
      </c>
      <c r="K4" s="37" t="s">
        <v>43</v>
      </c>
    </row>
    <row r="5" spans="1:11" ht="12.75">
      <c r="A5" s="67"/>
      <c r="E5" s="34" t="str">
        <f>Budget!B6</f>
        <v>Groceries</v>
      </c>
      <c r="F5" s="32">
        <f aca="true" t="shared" si="0" ref="F5:F25">SUMIF(B$1:B$65536,E5,C$1:C$65536)</f>
        <v>0</v>
      </c>
      <c r="G5" s="183">
        <f>Budget!C6</f>
        <v>450</v>
      </c>
      <c r="H5" s="33">
        <f>G5-F5</f>
        <v>450</v>
      </c>
      <c r="J5" s="186" t="str">
        <f>Budget!E6</f>
        <v>Mortgage</v>
      </c>
      <c r="K5" s="187">
        <f>Budget!F6</f>
        <v>700</v>
      </c>
    </row>
    <row r="6" spans="1:11" ht="12.75">
      <c r="A6" s="67"/>
      <c r="E6" s="34" t="str">
        <f>Budget!B7</f>
        <v>Gas</v>
      </c>
      <c r="F6" s="32">
        <f t="shared" si="0"/>
        <v>0</v>
      </c>
      <c r="G6" s="184">
        <f>Budget!C7</f>
        <v>125</v>
      </c>
      <c r="H6" s="33">
        <f aca="true" t="shared" si="1" ref="H6:H25">G6-F6</f>
        <v>125</v>
      </c>
      <c r="J6" s="77" t="str">
        <f>Budget!E7</f>
        <v>Maintance</v>
      </c>
      <c r="K6" s="153">
        <f>Budget!F7</f>
        <v>640</v>
      </c>
    </row>
    <row r="7" spans="1:11" ht="12.75">
      <c r="A7" s="67"/>
      <c r="E7" s="34" t="str">
        <f>Budget!B8</f>
        <v>Medical</v>
      </c>
      <c r="F7" s="32">
        <f t="shared" si="0"/>
        <v>0</v>
      </c>
      <c r="G7" s="184">
        <f>Budget!C8</f>
        <v>25</v>
      </c>
      <c r="H7" s="33">
        <f t="shared" si="1"/>
        <v>25</v>
      </c>
      <c r="J7" s="77" t="str">
        <f>Budget!E8</f>
        <v>Cable</v>
      </c>
      <c r="K7" s="153">
        <f>Budget!F8</f>
        <v>90</v>
      </c>
    </row>
    <row r="8" spans="1:11" ht="12.75">
      <c r="A8" s="67"/>
      <c r="E8" s="34" t="str">
        <f>Budget!B9</f>
        <v>Kids Medical</v>
      </c>
      <c r="F8" s="32">
        <f t="shared" si="0"/>
        <v>0</v>
      </c>
      <c r="G8" s="184">
        <f>Budget!C9</f>
        <v>75</v>
      </c>
      <c r="H8" s="33">
        <f t="shared" si="1"/>
        <v>75</v>
      </c>
      <c r="J8" s="77" t="str">
        <f>Budget!E9</f>
        <v>Netflix</v>
      </c>
      <c r="K8" s="153">
        <f>Budget!F9</f>
        <v>20</v>
      </c>
    </row>
    <row r="9" spans="1:11" ht="12.75">
      <c r="A9" s="67"/>
      <c r="E9" s="34" t="str">
        <f>Budget!B10</f>
        <v>Clothing</v>
      </c>
      <c r="F9" s="32">
        <f t="shared" si="0"/>
        <v>0</v>
      </c>
      <c r="G9" s="184">
        <f>Budget!C10</f>
        <v>25</v>
      </c>
      <c r="H9" s="33">
        <f t="shared" si="1"/>
        <v>25</v>
      </c>
      <c r="J9" s="77" t="str">
        <f>Budget!E10</f>
        <v>Phone</v>
      </c>
      <c r="K9" s="153">
        <f>Budget!F10</f>
        <v>90</v>
      </c>
    </row>
    <row r="10" spans="1:11" ht="12.75">
      <c r="A10" s="67"/>
      <c r="E10" s="34" t="str">
        <f>Budget!B11</f>
        <v>Kids Clothing</v>
      </c>
      <c r="F10" s="32">
        <f t="shared" si="0"/>
        <v>0</v>
      </c>
      <c r="G10" s="184">
        <f>Budget!C11</f>
        <v>30</v>
      </c>
      <c r="H10" s="33">
        <f t="shared" si="1"/>
        <v>30</v>
      </c>
      <c r="J10" s="77" t="str">
        <f>Budget!E11</f>
        <v>Debt</v>
      </c>
      <c r="K10" s="153">
        <f>Budget!F11</f>
        <v>200</v>
      </c>
    </row>
    <row r="11" spans="1:11" ht="12.75">
      <c r="A11" s="67"/>
      <c r="E11" s="34" t="str">
        <f>Budget!B12</f>
        <v>Going Out</v>
      </c>
      <c r="F11" s="32">
        <f t="shared" si="0"/>
        <v>0</v>
      </c>
      <c r="G11" s="184">
        <f>Budget!C12</f>
        <v>75</v>
      </c>
      <c r="H11" s="33">
        <f t="shared" si="1"/>
        <v>75</v>
      </c>
      <c r="J11" s="77" t="str">
        <f>Budget!E12</f>
        <v>Savings</v>
      </c>
      <c r="K11" s="153">
        <f>Budget!F12</f>
        <v>600</v>
      </c>
    </row>
    <row r="12" spans="1:11" ht="12.75">
      <c r="A12" s="67"/>
      <c r="E12" s="34" t="str">
        <f>Budget!B13</f>
        <v>Utilities</v>
      </c>
      <c r="F12" s="32">
        <f t="shared" si="0"/>
        <v>0</v>
      </c>
      <c r="G12" s="184">
        <f>Budget!C13</f>
        <v>50</v>
      </c>
      <c r="H12" s="33">
        <f t="shared" si="1"/>
        <v>50</v>
      </c>
      <c r="J12" s="77" t="str">
        <f>Budget!E13</f>
        <v>Car Insurance</v>
      </c>
      <c r="K12" s="153">
        <f>Budget!F13</f>
        <v>100</v>
      </c>
    </row>
    <row r="13" spans="1:11" ht="12.75">
      <c r="A13" s="67"/>
      <c r="E13" s="34" t="str">
        <f>Budget!B14</f>
        <v>Car</v>
      </c>
      <c r="F13" s="32">
        <f t="shared" si="0"/>
        <v>0</v>
      </c>
      <c r="G13" s="184">
        <f>Budget!C14</f>
        <v>15</v>
      </c>
      <c r="H13" s="33">
        <f t="shared" si="1"/>
        <v>15</v>
      </c>
      <c r="J13" s="77" t="str">
        <f>Budget!E14</f>
        <v>Car</v>
      </c>
      <c r="K13" s="153">
        <f>Budget!F14</f>
        <v>277</v>
      </c>
    </row>
    <row r="14" spans="1:11" ht="12.75">
      <c r="A14" s="67"/>
      <c r="E14" s="34" t="str">
        <f>Budget!B15</f>
        <v>John</v>
      </c>
      <c r="F14" s="32">
        <f t="shared" si="0"/>
        <v>0</v>
      </c>
      <c r="G14" s="184">
        <f>Budget!C15</f>
        <v>30</v>
      </c>
      <c r="H14" s="33">
        <f t="shared" si="1"/>
        <v>30</v>
      </c>
      <c r="J14" s="77" t="str">
        <f>Budget!E15</f>
        <v>Tuition</v>
      </c>
      <c r="K14" s="153">
        <f>Budget!F15</f>
        <v>150</v>
      </c>
    </row>
    <row r="15" spans="1:11" ht="12.75">
      <c r="A15" s="67"/>
      <c r="B15" s="68"/>
      <c r="C15" s="69"/>
      <c r="D15" s="70"/>
      <c r="E15" s="34" t="str">
        <f>Budget!B16</f>
        <v>Jane</v>
      </c>
      <c r="F15" s="32">
        <f t="shared" si="0"/>
        <v>0</v>
      </c>
      <c r="G15" s="184">
        <f>Budget!C16</f>
        <v>30</v>
      </c>
      <c r="H15" s="33">
        <f t="shared" si="1"/>
        <v>30</v>
      </c>
      <c r="J15" s="77" t="str">
        <f>Budget!E16</f>
        <v>Other</v>
      </c>
      <c r="K15" s="153">
        <f>Budget!F16</f>
        <v>0</v>
      </c>
    </row>
    <row r="16" spans="1:11" ht="12.75">
      <c r="A16" s="71"/>
      <c r="B16" s="68"/>
      <c r="C16" s="69"/>
      <c r="D16" s="70"/>
      <c r="E16" s="34" t="str">
        <f>Budget!B17</f>
        <v>kids</v>
      </c>
      <c r="F16" s="32">
        <f t="shared" si="0"/>
        <v>0</v>
      </c>
      <c r="G16" s="184">
        <f>Budget!C17</f>
        <v>30</v>
      </c>
      <c r="H16" s="33">
        <f t="shared" si="1"/>
        <v>30</v>
      </c>
      <c r="I16" s="6"/>
      <c r="J16" s="77" t="str">
        <f>Budget!E17</f>
        <v>Other</v>
      </c>
      <c r="K16" s="153">
        <f>Budget!F17</f>
        <v>0</v>
      </c>
    </row>
    <row r="17" spans="1:11" ht="12.75">
      <c r="A17" s="72"/>
      <c r="B17" s="73"/>
      <c r="C17" s="74"/>
      <c r="D17" s="75"/>
      <c r="E17" s="34" t="str">
        <f>Budget!B18</f>
        <v>Misc</v>
      </c>
      <c r="F17" s="32">
        <f t="shared" si="0"/>
        <v>0</v>
      </c>
      <c r="G17" s="184">
        <f>Budget!C18</f>
        <v>200</v>
      </c>
      <c r="H17" s="33">
        <f t="shared" si="1"/>
        <v>200</v>
      </c>
      <c r="I17" s="7"/>
      <c r="J17" s="77" t="str">
        <f>Budget!E18</f>
        <v>Other</v>
      </c>
      <c r="K17" s="153">
        <f>Budget!F18</f>
        <v>0</v>
      </c>
    </row>
    <row r="18" spans="1:11" ht="12.75">
      <c r="A18" s="67"/>
      <c r="E18" s="34" t="str">
        <f>Budget!B19</f>
        <v>Charity</v>
      </c>
      <c r="F18" s="32">
        <f t="shared" si="0"/>
        <v>0</v>
      </c>
      <c r="G18" s="184">
        <f>Budget!C19</f>
        <v>50</v>
      </c>
      <c r="H18" s="33">
        <f t="shared" si="1"/>
        <v>50</v>
      </c>
      <c r="I18" s="8"/>
      <c r="J18" s="77" t="str">
        <f>Budget!E19</f>
        <v>Other</v>
      </c>
      <c r="K18" s="153">
        <f>Budget!F19</f>
        <v>0</v>
      </c>
    </row>
    <row r="19" spans="1:11" ht="12.75">
      <c r="A19" s="67"/>
      <c r="E19" s="34" t="str">
        <f>Budget!B20</f>
        <v>Babysitting</v>
      </c>
      <c r="F19" s="32">
        <f t="shared" si="0"/>
        <v>0</v>
      </c>
      <c r="G19" s="184">
        <f>Budget!C20</f>
        <v>25</v>
      </c>
      <c r="H19" s="33">
        <f t="shared" si="1"/>
        <v>25</v>
      </c>
      <c r="J19" s="77" t="str">
        <f>Budget!E20</f>
        <v>Other</v>
      </c>
      <c r="K19" s="153">
        <f>Budget!F20</f>
        <v>0</v>
      </c>
    </row>
    <row r="20" spans="1:11" ht="13.5" thickBot="1">
      <c r="A20" s="67"/>
      <c r="E20" s="34" t="str">
        <f>Budget!B21</f>
        <v>Travel</v>
      </c>
      <c r="F20" s="32">
        <f t="shared" si="0"/>
        <v>0</v>
      </c>
      <c r="G20" s="184">
        <f>Budget!C21</f>
        <v>100</v>
      </c>
      <c r="H20" s="33">
        <f t="shared" si="1"/>
        <v>100</v>
      </c>
      <c r="J20" s="78" t="str">
        <f>Budget!E21</f>
        <v>Other</v>
      </c>
      <c r="K20" s="154">
        <f>Budget!F21</f>
        <v>0</v>
      </c>
    </row>
    <row r="21" spans="1:8" ht="12.75">
      <c r="A21" s="67"/>
      <c r="E21" s="34" t="str">
        <f>Budget!B22</f>
        <v>Emergency</v>
      </c>
      <c r="F21" s="32">
        <f t="shared" si="0"/>
        <v>0</v>
      </c>
      <c r="G21" s="184">
        <f>Budget!C22</f>
        <v>50</v>
      </c>
      <c r="H21" s="33">
        <f t="shared" si="1"/>
        <v>50</v>
      </c>
    </row>
    <row r="22" spans="1:8" ht="12.75">
      <c r="A22" s="67"/>
      <c r="E22" s="34" t="str">
        <f>Budget!B23</f>
        <v>Other</v>
      </c>
      <c r="F22" s="32">
        <f t="shared" si="0"/>
        <v>0</v>
      </c>
      <c r="G22" s="184">
        <f>Budget!C23</f>
        <v>0</v>
      </c>
      <c r="H22" s="33">
        <f t="shared" si="1"/>
        <v>0</v>
      </c>
    </row>
    <row r="23" spans="1:8" ht="12.75">
      <c r="A23" s="67"/>
      <c r="E23" s="34" t="str">
        <f>Budget!B24</f>
        <v>Other</v>
      </c>
      <c r="F23" s="32">
        <f t="shared" si="0"/>
        <v>0</v>
      </c>
      <c r="G23" s="184">
        <f>Budget!C24</f>
        <v>0</v>
      </c>
      <c r="H23" s="33">
        <f t="shared" si="1"/>
        <v>0</v>
      </c>
    </row>
    <row r="24" spans="5:8" ht="12.75">
      <c r="E24" s="34" t="str">
        <f>Budget!B25</f>
        <v>Other</v>
      </c>
      <c r="F24" s="32">
        <f t="shared" si="0"/>
        <v>0</v>
      </c>
      <c r="G24" s="184">
        <f>Budget!C25</f>
        <v>0</v>
      </c>
      <c r="H24" s="33">
        <f t="shared" si="1"/>
        <v>0</v>
      </c>
    </row>
    <row r="25" spans="5:8" ht="13.5" thickBot="1">
      <c r="E25" s="34" t="str">
        <f>Budget!B26</f>
        <v>Other</v>
      </c>
      <c r="F25" s="32">
        <f t="shared" si="0"/>
        <v>0</v>
      </c>
      <c r="G25" s="184">
        <f>Budget!C26</f>
        <v>0</v>
      </c>
      <c r="H25" s="33">
        <f t="shared" si="1"/>
        <v>0</v>
      </c>
    </row>
    <row r="26" spans="5:8" ht="13.5" thickBot="1">
      <c r="E26" s="46" t="s">
        <v>41</v>
      </c>
      <c r="F26" s="39">
        <f>SUM(F5:F25)</f>
        <v>0</v>
      </c>
      <c r="G26" s="27">
        <f>SUM(G5:G25)</f>
        <v>1385</v>
      </c>
      <c r="H26" s="40">
        <f>SUM(H5:H25)</f>
        <v>1385</v>
      </c>
    </row>
    <row r="27" spans="5:8" ht="13.5" thickBot="1">
      <c r="E27" s="188"/>
      <c r="F27" s="188"/>
      <c r="G27" s="188"/>
      <c r="H27" s="189"/>
    </row>
    <row r="28" spans="5:8" ht="13.5" thickBot="1">
      <c r="E28" s="35" t="s">
        <v>9</v>
      </c>
      <c r="F28" s="140" t="s">
        <v>44</v>
      </c>
      <c r="G28" s="141" t="s">
        <v>43</v>
      </c>
      <c r="H28" s="190" t="s">
        <v>2</v>
      </c>
    </row>
    <row r="29" spans="5:8" ht="12.75">
      <c r="E29" s="34" t="str">
        <f>Budget!H7</f>
        <v>John</v>
      </c>
      <c r="F29" s="143">
        <f aca="true" t="shared" si="2" ref="F29:F35">SUMIF(B$1:B$65536,E29,C$1:C$65536)</f>
        <v>0</v>
      </c>
      <c r="G29" s="144">
        <f>Budget!I7</f>
        <v>2200</v>
      </c>
      <c r="H29" s="149">
        <f>F29-G29</f>
        <v>-2200</v>
      </c>
    </row>
    <row r="30" spans="5:8" ht="12.75">
      <c r="E30" s="34" t="str">
        <f>Budget!H8</f>
        <v>Jane</v>
      </c>
      <c r="F30" s="143">
        <f t="shared" si="2"/>
        <v>0</v>
      </c>
      <c r="G30" s="144">
        <f>Budget!I8</f>
        <v>1800</v>
      </c>
      <c r="H30" s="149">
        <f aca="true" t="shared" si="3" ref="H30:H35">F30-G30</f>
        <v>-1800</v>
      </c>
    </row>
    <row r="31" spans="5:8" ht="12.75">
      <c r="E31" s="34" t="str">
        <f>Budget!H9</f>
        <v>Tutoring</v>
      </c>
      <c r="F31" s="155">
        <f t="shared" si="2"/>
        <v>0</v>
      </c>
      <c r="G31" s="152">
        <f>Budget!I9</f>
        <v>750</v>
      </c>
      <c r="H31" s="149">
        <f t="shared" si="3"/>
        <v>-750</v>
      </c>
    </row>
    <row r="32" spans="5:8" ht="12.75">
      <c r="E32" s="34" t="str">
        <f>Budget!H10</f>
        <v>Other</v>
      </c>
      <c r="F32" s="155">
        <f t="shared" si="2"/>
        <v>0</v>
      </c>
      <c r="G32" s="152">
        <f>Budget!I10</f>
        <v>0</v>
      </c>
      <c r="H32" s="149">
        <f t="shared" si="3"/>
        <v>0</v>
      </c>
    </row>
    <row r="33" spans="5:8" ht="12.75">
      <c r="E33" s="34" t="str">
        <f>Budget!H11</f>
        <v>Other</v>
      </c>
      <c r="F33" s="155">
        <f t="shared" si="2"/>
        <v>0</v>
      </c>
      <c r="G33" s="152">
        <f>Budget!I11</f>
        <v>0</v>
      </c>
      <c r="H33" s="149">
        <f t="shared" si="3"/>
        <v>0</v>
      </c>
    </row>
    <row r="34" spans="5:8" ht="12.75">
      <c r="E34" s="34" t="str">
        <f>Budget!H12</f>
        <v>Other</v>
      </c>
      <c r="F34" s="143">
        <f t="shared" si="2"/>
        <v>0</v>
      </c>
      <c r="G34" s="144">
        <f>Budget!I12</f>
        <v>0</v>
      </c>
      <c r="H34" s="149">
        <f t="shared" si="3"/>
        <v>0</v>
      </c>
    </row>
    <row r="35" spans="5:8" ht="13.5" thickBot="1">
      <c r="E35" s="146" t="str">
        <f>Budget!H13</f>
        <v>Other</v>
      </c>
      <c r="F35" s="147">
        <f t="shared" si="2"/>
        <v>0</v>
      </c>
      <c r="G35" s="148">
        <f>Budget!I13</f>
        <v>0</v>
      </c>
      <c r="H35" s="149">
        <f t="shared" si="3"/>
        <v>0</v>
      </c>
    </row>
    <row r="36" spans="5:8" ht="13.5" thickBot="1">
      <c r="E36" s="156" t="s">
        <v>41</v>
      </c>
      <c r="F36" s="185">
        <f>SUM(F29:F35)</f>
        <v>0</v>
      </c>
      <c r="G36" s="150">
        <f>SUM(G29:G35)</f>
        <v>4750</v>
      </c>
      <c r="H36" s="151">
        <f>SUM(H29:H35)</f>
        <v>-4750</v>
      </c>
    </row>
  </sheetData>
  <sheetProtection sheet="1" objects="1" scenarios="1" formatColumns="0"/>
  <conditionalFormatting sqref="H4:H26">
    <cfRule type="cellIs" priority="1" dxfId="0" operator="greaterThanOrEqual" stopIfTrue="1">
      <formula>0</formula>
    </cfRule>
  </conditionalFormatting>
  <dataValidations count="2">
    <dataValidation type="date" operator="greaterThan" allowBlank="1" showInputMessage="1" showErrorMessage="1" sqref="A3:A65536">
      <formula1>1</formula1>
    </dataValidation>
    <dataValidation type="list" allowBlank="1" showInputMessage="1" showErrorMessage="1" sqref="B3:B65536">
      <formula1>$E$5:$E$35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64" customWidth="1"/>
    <col min="2" max="2" width="14.00390625" style="64" bestFit="1" customWidth="1"/>
    <col min="3" max="3" width="10.421875" style="65" customWidth="1"/>
    <col min="4" max="4" width="51.57421875" style="66" customWidth="1"/>
    <col min="5" max="5" width="18.00390625" style="5" bestFit="1" customWidth="1"/>
    <col min="6" max="7" width="10.140625" style="5" customWidth="1"/>
    <col min="8" max="8" width="10.8515625" style="0" bestFit="1" customWidth="1"/>
    <col min="9" max="9" width="4.7109375" style="0" customWidth="1"/>
    <col min="10" max="10" width="16.7109375" style="0" bestFit="1" customWidth="1"/>
    <col min="11" max="12" width="10.8515625" style="0" bestFit="1" customWidth="1"/>
    <col min="13" max="13" width="14.57421875" style="0" bestFit="1" customWidth="1"/>
    <col min="14" max="14" width="9.7109375" style="0" bestFit="1" customWidth="1"/>
  </cols>
  <sheetData>
    <row r="1" spans="1:4" ht="12.75">
      <c r="A1" s="61" t="s">
        <v>6</v>
      </c>
      <c r="B1" s="61" t="s">
        <v>7</v>
      </c>
      <c r="C1" s="62" t="s">
        <v>8</v>
      </c>
      <c r="D1" s="63" t="s">
        <v>10</v>
      </c>
    </row>
    <row r="2" spans="1:5" ht="12.75">
      <c r="A2" s="61"/>
      <c r="B2" s="61"/>
      <c r="C2" s="62"/>
      <c r="D2" s="63"/>
      <c r="E2" s="79" t="s">
        <v>58</v>
      </c>
    </row>
    <row r="3" spans="1:4" ht="13.5" thickBot="1">
      <c r="A3" s="67"/>
      <c r="D3" s="63"/>
    </row>
    <row r="4" spans="1:11" ht="13.5" thickBot="1">
      <c r="A4" s="67"/>
      <c r="E4" s="35" t="s">
        <v>16</v>
      </c>
      <c r="F4" s="31" t="s">
        <v>44</v>
      </c>
      <c r="G4" s="27" t="s">
        <v>43</v>
      </c>
      <c r="H4" s="28" t="s">
        <v>2</v>
      </c>
      <c r="J4" s="36" t="str">
        <f>Budget!E5</f>
        <v>Fixed Expenses</v>
      </c>
      <c r="K4" s="37" t="s">
        <v>43</v>
      </c>
    </row>
    <row r="5" spans="1:11" ht="12.75">
      <c r="A5" s="67"/>
      <c r="E5" s="34" t="str">
        <f>Budget!B6</f>
        <v>Groceries</v>
      </c>
      <c r="F5" s="32">
        <f aca="true" t="shared" si="0" ref="F5:F25">SUMIF(B$1:B$65536,E5,C$1:C$65536)</f>
        <v>0</v>
      </c>
      <c r="G5" s="183">
        <f>Budget!C6</f>
        <v>450</v>
      </c>
      <c r="H5" s="33">
        <f>G5-F5</f>
        <v>450</v>
      </c>
      <c r="J5" s="186" t="str">
        <f>Budget!E6</f>
        <v>Mortgage</v>
      </c>
      <c r="K5" s="187">
        <f>Budget!F6</f>
        <v>700</v>
      </c>
    </row>
    <row r="6" spans="1:11" ht="12.75">
      <c r="A6" s="67"/>
      <c r="E6" s="34" t="str">
        <f>Budget!B7</f>
        <v>Gas</v>
      </c>
      <c r="F6" s="32">
        <f t="shared" si="0"/>
        <v>0</v>
      </c>
      <c r="G6" s="184">
        <f>Budget!C7</f>
        <v>125</v>
      </c>
      <c r="H6" s="33">
        <f aca="true" t="shared" si="1" ref="H6:H25">G6-F6</f>
        <v>125</v>
      </c>
      <c r="J6" s="77" t="str">
        <f>Budget!E7</f>
        <v>Maintance</v>
      </c>
      <c r="K6" s="153">
        <f>Budget!F7</f>
        <v>640</v>
      </c>
    </row>
    <row r="7" spans="1:11" ht="12.75">
      <c r="A7" s="67"/>
      <c r="E7" s="34" t="str">
        <f>Budget!B8</f>
        <v>Medical</v>
      </c>
      <c r="F7" s="32">
        <f t="shared" si="0"/>
        <v>0</v>
      </c>
      <c r="G7" s="184">
        <f>Budget!C8</f>
        <v>25</v>
      </c>
      <c r="H7" s="33">
        <f t="shared" si="1"/>
        <v>25</v>
      </c>
      <c r="J7" s="77" t="str">
        <f>Budget!E8</f>
        <v>Cable</v>
      </c>
      <c r="K7" s="153">
        <f>Budget!F8</f>
        <v>90</v>
      </c>
    </row>
    <row r="8" spans="1:11" ht="12.75">
      <c r="A8" s="67"/>
      <c r="E8" s="34" t="str">
        <f>Budget!B9</f>
        <v>Kids Medical</v>
      </c>
      <c r="F8" s="32">
        <f t="shared" si="0"/>
        <v>0</v>
      </c>
      <c r="G8" s="184">
        <f>Budget!C9</f>
        <v>75</v>
      </c>
      <c r="H8" s="33">
        <f t="shared" si="1"/>
        <v>75</v>
      </c>
      <c r="J8" s="77" t="str">
        <f>Budget!E9</f>
        <v>Netflix</v>
      </c>
      <c r="K8" s="153">
        <f>Budget!F9</f>
        <v>20</v>
      </c>
    </row>
    <row r="9" spans="1:11" ht="12.75">
      <c r="A9" s="67"/>
      <c r="E9" s="34" t="str">
        <f>Budget!B10</f>
        <v>Clothing</v>
      </c>
      <c r="F9" s="32">
        <f t="shared" si="0"/>
        <v>0</v>
      </c>
      <c r="G9" s="184">
        <f>Budget!C10</f>
        <v>25</v>
      </c>
      <c r="H9" s="33">
        <f t="shared" si="1"/>
        <v>25</v>
      </c>
      <c r="J9" s="77" t="str">
        <f>Budget!E10</f>
        <v>Phone</v>
      </c>
      <c r="K9" s="153">
        <f>Budget!F10</f>
        <v>90</v>
      </c>
    </row>
    <row r="10" spans="1:11" ht="12.75">
      <c r="A10" s="67"/>
      <c r="E10" s="34" t="str">
        <f>Budget!B11</f>
        <v>Kids Clothing</v>
      </c>
      <c r="F10" s="32">
        <f t="shared" si="0"/>
        <v>0</v>
      </c>
      <c r="G10" s="184">
        <f>Budget!C11</f>
        <v>30</v>
      </c>
      <c r="H10" s="33">
        <f t="shared" si="1"/>
        <v>30</v>
      </c>
      <c r="J10" s="77" t="str">
        <f>Budget!E11</f>
        <v>Debt</v>
      </c>
      <c r="K10" s="153">
        <f>Budget!F11</f>
        <v>200</v>
      </c>
    </row>
    <row r="11" spans="1:11" ht="12.75">
      <c r="A11" s="67"/>
      <c r="E11" s="34" t="str">
        <f>Budget!B12</f>
        <v>Going Out</v>
      </c>
      <c r="F11" s="32">
        <f t="shared" si="0"/>
        <v>0</v>
      </c>
      <c r="G11" s="184">
        <f>Budget!C12</f>
        <v>75</v>
      </c>
      <c r="H11" s="33">
        <f t="shared" si="1"/>
        <v>75</v>
      </c>
      <c r="J11" s="77" t="str">
        <f>Budget!E12</f>
        <v>Savings</v>
      </c>
      <c r="K11" s="153">
        <f>Budget!F12</f>
        <v>600</v>
      </c>
    </row>
    <row r="12" spans="1:11" ht="12.75">
      <c r="A12" s="67"/>
      <c r="E12" s="34" t="str">
        <f>Budget!B13</f>
        <v>Utilities</v>
      </c>
      <c r="F12" s="32">
        <f t="shared" si="0"/>
        <v>0</v>
      </c>
      <c r="G12" s="184">
        <f>Budget!C13</f>
        <v>50</v>
      </c>
      <c r="H12" s="33">
        <f t="shared" si="1"/>
        <v>50</v>
      </c>
      <c r="J12" s="77" t="str">
        <f>Budget!E13</f>
        <v>Car Insurance</v>
      </c>
      <c r="K12" s="153">
        <f>Budget!F13</f>
        <v>100</v>
      </c>
    </row>
    <row r="13" spans="1:11" ht="12.75">
      <c r="A13" s="67"/>
      <c r="E13" s="34" t="str">
        <f>Budget!B14</f>
        <v>Car</v>
      </c>
      <c r="F13" s="32">
        <f t="shared" si="0"/>
        <v>0</v>
      </c>
      <c r="G13" s="184">
        <f>Budget!C14</f>
        <v>15</v>
      </c>
      <c r="H13" s="33">
        <f t="shared" si="1"/>
        <v>15</v>
      </c>
      <c r="J13" s="77" t="str">
        <f>Budget!E14</f>
        <v>Car</v>
      </c>
      <c r="K13" s="153">
        <f>Budget!F14</f>
        <v>277</v>
      </c>
    </row>
    <row r="14" spans="1:11" ht="12.75">
      <c r="A14" s="67"/>
      <c r="E14" s="34" t="str">
        <f>Budget!B15</f>
        <v>John</v>
      </c>
      <c r="F14" s="32">
        <f t="shared" si="0"/>
        <v>0</v>
      </c>
      <c r="G14" s="184">
        <f>Budget!C15</f>
        <v>30</v>
      </c>
      <c r="H14" s="33">
        <f t="shared" si="1"/>
        <v>30</v>
      </c>
      <c r="J14" s="77" t="str">
        <f>Budget!E15</f>
        <v>Tuition</v>
      </c>
      <c r="K14" s="153">
        <f>Budget!F15</f>
        <v>150</v>
      </c>
    </row>
    <row r="15" spans="1:11" ht="12.75">
      <c r="A15" s="67"/>
      <c r="B15" s="68"/>
      <c r="C15" s="69"/>
      <c r="D15" s="70"/>
      <c r="E15" s="34" t="str">
        <f>Budget!B16</f>
        <v>Jane</v>
      </c>
      <c r="F15" s="32">
        <f t="shared" si="0"/>
        <v>0</v>
      </c>
      <c r="G15" s="184">
        <f>Budget!C16</f>
        <v>30</v>
      </c>
      <c r="H15" s="33">
        <f t="shared" si="1"/>
        <v>30</v>
      </c>
      <c r="J15" s="77" t="str">
        <f>Budget!E16</f>
        <v>Other</v>
      </c>
      <c r="K15" s="153">
        <f>Budget!F16</f>
        <v>0</v>
      </c>
    </row>
    <row r="16" spans="1:11" ht="12.75">
      <c r="A16" s="71"/>
      <c r="B16" s="68"/>
      <c r="C16" s="69"/>
      <c r="D16" s="70"/>
      <c r="E16" s="34" t="str">
        <f>Budget!B17</f>
        <v>kids</v>
      </c>
      <c r="F16" s="32">
        <f t="shared" si="0"/>
        <v>0</v>
      </c>
      <c r="G16" s="184">
        <f>Budget!C17</f>
        <v>30</v>
      </c>
      <c r="H16" s="33">
        <f t="shared" si="1"/>
        <v>30</v>
      </c>
      <c r="I16" s="6"/>
      <c r="J16" s="77" t="str">
        <f>Budget!E17</f>
        <v>Other</v>
      </c>
      <c r="K16" s="153">
        <f>Budget!F17</f>
        <v>0</v>
      </c>
    </row>
    <row r="17" spans="1:11" ht="12.75">
      <c r="A17" s="72"/>
      <c r="B17" s="73"/>
      <c r="C17" s="74"/>
      <c r="D17" s="75"/>
      <c r="E17" s="34" t="str">
        <f>Budget!B18</f>
        <v>Misc</v>
      </c>
      <c r="F17" s="32">
        <f t="shared" si="0"/>
        <v>0</v>
      </c>
      <c r="G17" s="184">
        <f>Budget!C18</f>
        <v>200</v>
      </c>
      <c r="H17" s="33">
        <f t="shared" si="1"/>
        <v>200</v>
      </c>
      <c r="I17" s="7"/>
      <c r="J17" s="77" t="str">
        <f>Budget!E18</f>
        <v>Other</v>
      </c>
      <c r="K17" s="153">
        <f>Budget!F18</f>
        <v>0</v>
      </c>
    </row>
    <row r="18" spans="1:11" ht="12.75">
      <c r="A18" s="67"/>
      <c r="E18" s="34" t="str">
        <f>Budget!B19</f>
        <v>Charity</v>
      </c>
      <c r="F18" s="32">
        <f t="shared" si="0"/>
        <v>0</v>
      </c>
      <c r="G18" s="184">
        <f>Budget!C19</f>
        <v>50</v>
      </c>
      <c r="H18" s="33">
        <f t="shared" si="1"/>
        <v>50</v>
      </c>
      <c r="I18" s="8"/>
      <c r="J18" s="77" t="str">
        <f>Budget!E19</f>
        <v>Other</v>
      </c>
      <c r="K18" s="153">
        <f>Budget!F19</f>
        <v>0</v>
      </c>
    </row>
    <row r="19" spans="1:11" ht="12.75">
      <c r="A19" s="67"/>
      <c r="E19" s="34" t="str">
        <f>Budget!B20</f>
        <v>Babysitting</v>
      </c>
      <c r="F19" s="32">
        <f t="shared" si="0"/>
        <v>0</v>
      </c>
      <c r="G19" s="184">
        <f>Budget!C20</f>
        <v>25</v>
      </c>
      <c r="H19" s="33">
        <f t="shared" si="1"/>
        <v>25</v>
      </c>
      <c r="J19" s="77" t="str">
        <f>Budget!E20</f>
        <v>Other</v>
      </c>
      <c r="K19" s="153">
        <f>Budget!F20</f>
        <v>0</v>
      </c>
    </row>
    <row r="20" spans="1:11" ht="13.5" thickBot="1">
      <c r="A20" s="67"/>
      <c r="E20" s="34" t="str">
        <f>Budget!B21</f>
        <v>Travel</v>
      </c>
      <c r="F20" s="32">
        <f t="shared" si="0"/>
        <v>0</v>
      </c>
      <c r="G20" s="184">
        <f>Budget!C21</f>
        <v>100</v>
      </c>
      <c r="H20" s="33">
        <f t="shared" si="1"/>
        <v>100</v>
      </c>
      <c r="J20" s="78" t="str">
        <f>Budget!E21</f>
        <v>Other</v>
      </c>
      <c r="K20" s="154">
        <f>Budget!F21</f>
        <v>0</v>
      </c>
    </row>
    <row r="21" spans="1:8" ht="12.75">
      <c r="A21" s="67"/>
      <c r="E21" s="34" t="str">
        <f>Budget!B22</f>
        <v>Emergency</v>
      </c>
      <c r="F21" s="32">
        <f t="shared" si="0"/>
        <v>0</v>
      </c>
      <c r="G21" s="184">
        <f>Budget!C22</f>
        <v>50</v>
      </c>
      <c r="H21" s="33">
        <f t="shared" si="1"/>
        <v>50</v>
      </c>
    </row>
    <row r="22" spans="1:8" ht="12.75">
      <c r="A22" s="67"/>
      <c r="E22" s="34" t="str">
        <f>Budget!B23</f>
        <v>Other</v>
      </c>
      <c r="F22" s="32">
        <f t="shared" si="0"/>
        <v>0</v>
      </c>
      <c r="G22" s="184">
        <f>Budget!C23</f>
        <v>0</v>
      </c>
      <c r="H22" s="33">
        <f t="shared" si="1"/>
        <v>0</v>
      </c>
    </row>
    <row r="23" spans="1:8" ht="12.75">
      <c r="A23" s="67"/>
      <c r="E23" s="34" t="str">
        <f>Budget!B24</f>
        <v>Other</v>
      </c>
      <c r="F23" s="32">
        <f t="shared" si="0"/>
        <v>0</v>
      </c>
      <c r="G23" s="184">
        <f>Budget!C24</f>
        <v>0</v>
      </c>
      <c r="H23" s="33">
        <f t="shared" si="1"/>
        <v>0</v>
      </c>
    </row>
    <row r="24" spans="5:8" ht="12.75">
      <c r="E24" s="34" t="str">
        <f>Budget!B25</f>
        <v>Other</v>
      </c>
      <c r="F24" s="32">
        <f t="shared" si="0"/>
        <v>0</v>
      </c>
      <c r="G24" s="184">
        <f>Budget!C25</f>
        <v>0</v>
      </c>
      <c r="H24" s="33">
        <f t="shared" si="1"/>
        <v>0</v>
      </c>
    </row>
    <row r="25" spans="5:8" ht="13.5" thickBot="1">
      <c r="E25" s="34" t="str">
        <f>Budget!B26</f>
        <v>Other</v>
      </c>
      <c r="F25" s="32">
        <f t="shared" si="0"/>
        <v>0</v>
      </c>
      <c r="G25" s="184">
        <f>Budget!C26</f>
        <v>0</v>
      </c>
      <c r="H25" s="33">
        <f t="shared" si="1"/>
        <v>0</v>
      </c>
    </row>
    <row r="26" spans="5:8" ht="13.5" thickBot="1">
      <c r="E26" s="46" t="s">
        <v>41</v>
      </c>
      <c r="F26" s="39">
        <f>SUM(F5:F25)</f>
        <v>0</v>
      </c>
      <c r="G26" s="27">
        <f>SUM(G5:G25)</f>
        <v>1385</v>
      </c>
      <c r="H26" s="40">
        <f>SUM(H5:H25)</f>
        <v>1385</v>
      </c>
    </row>
    <row r="27" spans="5:8" ht="13.5" thickBot="1">
      <c r="E27" s="188"/>
      <c r="F27" s="188"/>
      <c r="G27" s="188"/>
      <c r="H27" s="189"/>
    </row>
    <row r="28" spans="5:8" ht="13.5" thickBot="1">
      <c r="E28" s="35" t="s">
        <v>9</v>
      </c>
      <c r="F28" s="140" t="s">
        <v>44</v>
      </c>
      <c r="G28" s="141" t="s">
        <v>43</v>
      </c>
      <c r="H28" s="190" t="s">
        <v>2</v>
      </c>
    </row>
    <row r="29" spans="5:8" ht="12.75">
      <c r="E29" s="34" t="str">
        <f>Budget!H7</f>
        <v>John</v>
      </c>
      <c r="F29" s="143">
        <f aca="true" t="shared" si="2" ref="F29:F35">SUMIF(B$1:B$65536,E29,C$1:C$65536)</f>
        <v>0</v>
      </c>
      <c r="G29" s="144">
        <f>Budget!I7</f>
        <v>2200</v>
      </c>
      <c r="H29" s="149">
        <f>F29-G29</f>
        <v>-2200</v>
      </c>
    </row>
    <row r="30" spans="5:8" ht="12.75">
      <c r="E30" s="34" t="str">
        <f>Budget!H8</f>
        <v>Jane</v>
      </c>
      <c r="F30" s="143">
        <f t="shared" si="2"/>
        <v>0</v>
      </c>
      <c r="G30" s="144">
        <f>Budget!I8</f>
        <v>1800</v>
      </c>
      <c r="H30" s="149">
        <f aca="true" t="shared" si="3" ref="H30:H35">F30-G30</f>
        <v>-1800</v>
      </c>
    </row>
    <row r="31" spans="5:8" ht="12.75">
      <c r="E31" s="34" t="str">
        <f>Budget!H9</f>
        <v>Tutoring</v>
      </c>
      <c r="F31" s="155">
        <f t="shared" si="2"/>
        <v>0</v>
      </c>
      <c r="G31" s="152">
        <f>Budget!I9</f>
        <v>750</v>
      </c>
      <c r="H31" s="149">
        <f t="shared" si="3"/>
        <v>-750</v>
      </c>
    </row>
    <row r="32" spans="5:8" ht="12.75">
      <c r="E32" s="34" t="str">
        <f>Budget!H10</f>
        <v>Other</v>
      </c>
      <c r="F32" s="155">
        <f t="shared" si="2"/>
        <v>0</v>
      </c>
      <c r="G32" s="152">
        <f>Budget!I10</f>
        <v>0</v>
      </c>
      <c r="H32" s="149">
        <f t="shared" si="3"/>
        <v>0</v>
      </c>
    </row>
    <row r="33" spans="5:8" ht="12.75">
      <c r="E33" s="34" t="str">
        <f>Budget!H11</f>
        <v>Other</v>
      </c>
      <c r="F33" s="155">
        <f t="shared" si="2"/>
        <v>0</v>
      </c>
      <c r="G33" s="152">
        <f>Budget!I11</f>
        <v>0</v>
      </c>
      <c r="H33" s="149">
        <f t="shared" si="3"/>
        <v>0</v>
      </c>
    </row>
    <row r="34" spans="5:8" ht="12.75">
      <c r="E34" s="34" t="str">
        <f>Budget!H12</f>
        <v>Other</v>
      </c>
      <c r="F34" s="143">
        <f t="shared" si="2"/>
        <v>0</v>
      </c>
      <c r="G34" s="144">
        <f>Budget!I12</f>
        <v>0</v>
      </c>
      <c r="H34" s="149">
        <f t="shared" si="3"/>
        <v>0</v>
      </c>
    </row>
    <row r="35" spans="5:8" ht="13.5" thickBot="1">
      <c r="E35" s="146" t="str">
        <f>Budget!H13</f>
        <v>Other</v>
      </c>
      <c r="F35" s="147">
        <f t="shared" si="2"/>
        <v>0</v>
      </c>
      <c r="G35" s="148">
        <f>Budget!I13</f>
        <v>0</v>
      </c>
      <c r="H35" s="149">
        <f t="shared" si="3"/>
        <v>0</v>
      </c>
    </row>
    <row r="36" spans="5:8" ht="13.5" thickBot="1">
      <c r="E36" s="156" t="s">
        <v>41</v>
      </c>
      <c r="F36" s="185">
        <f>SUM(F29:F35)</f>
        <v>0</v>
      </c>
      <c r="G36" s="150">
        <f>SUM(G29:G35)</f>
        <v>4750</v>
      </c>
      <c r="H36" s="151">
        <f>SUM(H29:H35)</f>
        <v>-4750</v>
      </c>
    </row>
  </sheetData>
  <sheetProtection sheet="1" objects="1" scenarios="1" formatColumns="0" formatRows="0"/>
  <conditionalFormatting sqref="H4:H26">
    <cfRule type="cellIs" priority="1" dxfId="0" operator="greaterThanOrEqual" stopIfTrue="1">
      <formula>0</formula>
    </cfRule>
  </conditionalFormatting>
  <dataValidations count="2">
    <dataValidation type="date" operator="greaterThan" allowBlank="1" showInputMessage="1" showErrorMessage="1" sqref="A3:A65536">
      <formula1>1</formula1>
    </dataValidation>
    <dataValidation type="list" allowBlank="1" showInputMessage="1" showErrorMessage="1" sqref="B3:B65536">
      <formula1>$E$5:$E$35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58"/>
  <sheetViews>
    <sheetView zoomScalePageLayoutView="0" workbookViewId="0" topLeftCell="A1">
      <selection activeCell="P33" sqref="P33"/>
    </sheetView>
  </sheetViews>
  <sheetFormatPr defaultColWidth="9.140625" defaultRowHeight="12.75"/>
  <cols>
    <col min="1" max="1" width="6.28125" style="1" customWidth="1"/>
    <col min="2" max="2" width="25.00390625" style="2" bestFit="1" customWidth="1"/>
    <col min="3" max="3" width="12.7109375" style="2" bestFit="1" customWidth="1"/>
    <col min="4" max="4" width="12.00390625" style="3" bestFit="1" customWidth="1"/>
    <col min="5" max="5" width="12.7109375" style="2" bestFit="1" customWidth="1"/>
    <col min="6" max="8" width="11.57421875" style="2" bestFit="1" customWidth="1"/>
    <col min="9" max="9" width="12.00390625" style="2" bestFit="1" customWidth="1"/>
    <col min="10" max="14" width="11.57421875" style="2" bestFit="1" customWidth="1"/>
    <col min="15" max="15" width="12.421875" style="2" customWidth="1"/>
    <col min="16" max="16" width="25.57421875" style="2" bestFit="1" customWidth="1"/>
    <col min="17" max="17" width="12.8515625" style="2" bestFit="1" customWidth="1"/>
    <col min="18" max="18" width="13.7109375" style="2" bestFit="1" customWidth="1"/>
    <col min="19" max="19" width="13.8515625" style="2" bestFit="1" customWidth="1"/>
    <col min="20" max="20" width="10.8515625" style="2" bestFit="1" customWidth="1"/>
    <col min="21" max="21" width="12.00390625" style="1" bestFit="1" customWidth="1"/>
    <col min="22" max="22" width="9.140625" style="1" customWidth="1"/>
    <col min="23" max="23" width="15.28125" style="1" bestFit="1" customWidth="1"/>
    <col min="24" max="24" width="12.8515625" style="1" bestFit="1" customWidth="1"/>
    <col min="25" max="25" width="12.7109375" style="1" bestFit="1" customWidth="1"/>
    <col min="26" max="26" width="9.140625" style="1" customWidth="1"/>
    <col min="27" max="27" width="15.00390625" style="1" bestFit="1" customWidth="1"/>
    <col min="28" max="28" width="10.7109375" style="1" bestFit="1" customWidth="1"/>
    <col min="29" max="16384" width="9.140625" style="1" customWidth="1"/>
  </cols>
  <sheetData>
    <row r="1" spans="16:20" ht="17.25" thickBot="1">
      <c r="P1" s="1"/>
      <c r="Q1" s="1"/>
      <c r="R1" s="1"/>
      <c r="S1" s="1"/>
      <c r="T1" s="1"/>
    </row>
    <row r="2" spans="1:20" ht="18" thickBot="1" thickTop="1">
      <c r="A2" s="2"/>
      <c r="B2" s="47" t="s">
        <v>51</v>
      </c>
      <c r="C2" s="14" t="s">
        <v>29</v>
      </c>
      <c r="D2" s="12" t="s">
        <v>30</v>
      </c>
      <c r="E2" s="12" t="s">
        <v>31</v>
      </c>
      <c r="F2" s="12" t="s">
        <v>32</v>
      </c>
      <c r="G2" s="12" t="s">
        <v>33</v>
      </c>
      <c r="H2" s="12" t="s">
        <v>34</v>
      </c>
      <c r="I2" s="12" t="s">
        <v>35</v>
      </c>
      <c r="J2" s="12" t="s">
        <v>36</v>
      </c>
      <c r="K2" s="12" t="s">
        <v>37</v>
      </c>
      <c r="L2" s="12" t="s">
        <v>38</v>
      </c>
      <c r="M2" s="12" t="s">
        <v>39</v>
      </c>
      <c r="N2" s="13" t="s">
        <v>40</v>
      </c>
      <c r="P2" s="52" t="s">
        <v>52</v>
      </c>
      <c r="Q2" s="53" t="s">
        <v>44</v>
      </c>
      <c r="R2" s="53" t="s">
        <v>43</v>
      </c>
      <c r="S2" s="23" t="s">
        <v>2</v>
      </c>
      <c r="T2" s="1"/>
    </row>
    <row r="3" spans="1:19" s="4" customFormat="1" ht="18" thickBot="1" thickTop="1">
      <c r="A3" s="9"/>
      <c r="B3" s="15" t="str">
        <f>Budget!B6</f>
        <v>Groceries</v>
      </c>
      <c r="C3" s="16">
        <f>Jan!F5</f>
        <v>183.20000000000002</v>
      </c>
      <c r="D3" s="16">
        <f>Feb!F5</f>
        <v>0</v>
      </c>
      <c r="E3" s="17">
        <f>Mar!F5</f>
        <v>0</v>
      </c>
      <c r="F3" s="17">
        <f>Apr!F5</f>
        <v>0</v>
      </c>
      <c r="G3" s="17">
        <f>May!F5</f>
        <v>0</v>
      </c>
      <c r="H3" s="17">
        <f>Jun!F5</f>
        <v>0</v>
      </c>
      <c r="I3" s="17">
        <f>Jul!F5</f>
        <v>0</v>
      </c>
      <c r="J3" s="17">
        <f>Aug!F5</f>
        <v>0</v>
      </c>
      <c r="K3" s="17">
        <f>Sep!F5</f>
        <v>0</v>
      </c>
      <c r="L3" s="17">
        <f>Oct!F5</f>
        <v>0</v>
      </c>
      <c r="M3" s="17">
        <f>Nov!F5</f>
        <v>0</v>
      </c>
      <c r="N3" s="42">
        <f>Dec!F5</f>
        <v>0</v>
      </c>
      <c r="O3" s="3"/>
      <c r="P3" s="49" t="str">
        <f>Budget!B6</f>
        <v>Groceries</v>
      </c>
      <c r="Q3" s="54">
        <f aca="true" t="shared" si="0" ref="Q3:Q23">SUM(C3:N3)</f>
        <v>183.20000000000002</v>
      </c>
      <c r="R3" s="50">
        <f>12*Budget!C6</f>
        <v>5400</v>
      </c>
      <c r="S3" s="51">
        <f>R3-Q3</f>
        <v>5216.8</v>
      </c>
    </row>
    <row r="4" spans="2:20" ht="16.5">
      <c r="B4" s="26" t="str">
        <f>Budget!B7</f>
        <v>Gas</v>
      </c>
      <c r="C4" s="106">
        <f>Jan!F6</f>
        <v>0</v>
      </c>
      <c r="D4" s="11">
        <f>Feb!F6</f>
        <v>0</v>
      </c>
      <c r="E4" s="110">
        <f>Mar!F6</f>
        <v>0</v>
      </c>
      <c r="F4" s="11">
        <f>Apr!F6</f>
        <v>0</v>
      </c>
      <c r="G4" s="11">
        <f>May!F6</f>
        <v>0</v>
      </c>
      <c r="H4" s="11">
        <f>Jun!F6</f>
        <v>0</v>
      </c>
      <c r="I4" s="11">
        <f>Jul!F6</f>
        <v>0</v>
      </c>
      <c r="J4" s="11">
        <f>Aug!F6</f>
        <v>0</v>
      </c>
      <c r="K4" s="11">
        <f>Sep!F6</f>
        <v>0</v>
      </c>
      <c r="L4" s="11">
        <f>Oct!F6</f>
        <v>0</v>
      </c>
      <c r="M4" s="11">
        <f>Nov!F6</f>
        <v>0</v>
      </c>
      <c r="N4" s="43">
        <f>Dec!F6</f>
        <v>0</v>
      </c>
      <c r="P4" s="41" t="str">
        <f>Budget!B7</f>
        <v>Gas</v>
      </c>
      <c r="Q4" s="54">
        <f t="shared" si="0"/>
        <v>0</v>
      </c>
      <c r="R4" s="50">
        <f>12*Budget!C7</f>
        <v>1500</v>
      </c>
      <c r="S4" s="51">
        <f aca="true" t="shared" si="1" ref="S4:S23">R4-Q4</f>
        <v>1500</v>
      </c>
      <c r="T4" s="1"/>
    </row>
    <row r="5" spans="2:20" ht="16.5">
      <c r="B5" s="15" t="str">
        <f>Budget!B8</f>
        <v>Medical</v>
      </c>
      <c r="C5" s="16">
        <f>Jan!F7</f>
        <v>0</v>
      </c>
      <c r="D5" s="19">
        <f>Feb!F7</f>
        <v>0</v>
      </c>
      <c r="E5" s="17">
        <f>Mar!F7</f>
        <v>0</v>
      </c>
      <c r="F5" s="19">
        <f>Apr!F7</f>
        <v>0</v>
      </c>
      <c r="G5" s="19">
        <f>May!F7</f>
        <v>0</v>
      </c>
      <c r="H5" s="19">
        <f>Jun!F7</f>
        <v>0</v>
      </c>
      <c r="I5" s="19">
        <f>Jul!F7</f>
        <v>0</v>
      </c>
      <c r="J5" s="19">
        <f>Aug!F7</f>
        <v>0</v>
      </c>
      <c r="K5" s="19">
        <f>Sep!F7</f>
        <v>0</v>
      </c>
      <c r="L5" s="19">
        <f>Oct!F7</f>
        <v>0</v>
      </c>
      <c r="M5" s="19">
        <f>Nov!F7</f>
        <v>0</v>
      </c>
      <c r="N5" s="44">
        <f>Dec!F7</f>
        <v>0</v>
      </c>
      <c r="P5" s="41" t="str">
        <f>Budget!B8</f>
        <v>Medical</v>
      </c>
      <c r="Q5" s="54">
        <f t="shared" si="0"/>
        <v>0</v>
      </c>
      <c r="R5" s="50">
        <f>12*Budget!C8</f>
        <v>300</v>
      </c>
      <c r="S5" s="51">
        <f t="shared" si="1"/>
        <v>300</v>
      </c>
      <c r="T5" s="1"/>
    </row>
    <row r="6" spans="2:24" ht="16.5">
      <c r="B6" s="26" t="str">
        <f>Budget!B9</f>
        <v>Kids Medical</v>
      </c>
      <c r="C6" s="106">
        <f>Jan!F8</f>
        <v>30</v>
      </c>
      <c r="D6" s="11">
        <f>Feb!F8</f>
        <v>0</v>
      </c>
      <c r="E6" s="110">
        <f>Mar!F8</f>
        <v>0</v>
      </c>
      <c r="F6" s="11">
        <f>Apr!F8</f>
        <v>0</v>
      </c>
      <c r="G6" s="11">
        <f>May!F8</f>
        <v>0</v>
      </c>
      <c r="H6" s="11">
        <f>Jun!F8</f>
        <v>0</v>
      </c>
      <c r="I6" s="11">
        <f>Jul!F8</f>
        <v>0</v>
      </c>
      <c r="J6" s="11">
        <f>Aug!F8</f>
        <v>0</v>
      </c>
      <c r="K6" s="11">
        <f>Sep!F8</f>
        <v>0</v>
      </c>
      <c r="L6" s="11">
        <f>Oct!F8</f>
        <v>0</v>
      </c>
      <c r="M6" s="11">
        <f>Nov!F8</f>
        <v>0</v>
      </c>
      <c r="N6" s="43">
        <f>Dec!F8</f>
        <v>0</v>
      </c>
      <c r="P6" s="41" t="str">
        <f>Budget!B9</f>
        <v>Kids Medical</v>
      </c>
      <c r="Q6" s="54">
        <f t="shared" si="0"/>
        <v>30</v>
      </c>
      <c r="R6" s="50">
        <f>12*Budget!C9</f>
        <v>900</v>
      </c>
      <c r="S6" s="51">
        <f t="shared" si="1"/>
        <v>870</v>
      </c>
      <c r="X6" s="2"/>
    </row>
    <row r="7" spans="2:24" ht="16.5">
      <c r="B7" s="15" t="str">
        <f>Budget!B10</f>
        <v>Clothing</v>
      </c>
      <c r="C7" s="16">
        <f>Jan!F9</f>
        <v>66.31</v>
      </c>
      <c r="D7" s="19">
        <f>Feb!F9</f>
        <v>0</v>
      </c>
      <c r="E7" s="17">
        <f>Mar!F9</f>
        <v>0</v>
      </c>
      <c r="F7" s="19">
        <f>Apr!F9</f>
        <v>0</v>
      </c>
      <c r="G7" s="19">
        <f>May!F9</f>
        <v>0</v>
      </c>
      <c r="H7" s="19">
        <f>Jun!F9</f>
        <v>0</v>
      </c>
      <c r="I7" s="19">
        <f>Jul!F9</f>
        <v>0</v>
      </c>
      <c r="J7" s="19">
        <f>Aug!F9</f>
        <v>0</v>
      </c>
      <c r="K7" s="19">
        <f>Sep!F9</f>
        <v>0</v>
      </c>
      <c r="L7" s="19">
        <f>Oct!F9</f>
        <v>0</v>
      </c>
      <c r="M7" s="19">
        <f>Nov!F9</f>
        <v>0</v>
      </c>
      <c r="N7" s="44">
        <f>Dec!F9</f>
        <v>0</v>
      </c>
      <c r="P7" s="41" t="str">
        <f>Budget!B10</f>
        <v>Clothing</v>
      </c>
      <c r="Q7" s="54">
        <f t="shared" si="0"/>
        <v>66.31</v>
      </c>
      <c r="R7" s="50">
        <f>12*Budget!C10</f>
        <v>300</v>
      </c>
      <c r="S7" s="51">
        <f t="shared" si="1"/>
        <v>233.69</v>
      </c>
      <c r="X7" s="2"/>
    </row>
    <row r="8" spans="2:24" ht="16.5">
      <c r="B8" s="26" t="str">
        <f>Budget!B11</f>
        <v>Kids Clothing</v>
      </c>
      <c r="C8" s="106">
        <f>Jan!F10</f>
        <v>0</v>
      </c>
      <c r="D8" s="25">
        <f>Feb!F10</f>
        <v>0</v>
      </c>
      <c r="E8" s="110">
        <f>Mar!F10</f>
        <v>0</v>
      </c>
      <c r="F8" s="25">
        <f>Apr!F10</f>
        <v>0</v>
      </c>
      <c r="G8" s="25">
        <f>May!F10</f>
        <v>0</v>
      </c>
      <c r="H8" s="25">
        <f>Jun!F10</f>
        <v>0</v>
      </c>
      <c r="I8" s="25">
        <f>Jul!F10</f>
        <v>0</v>
      </c>
      <c r="J8" s="25">
        <f>Aug!F10</f>
        <v>0</v>
      </c>
      <c r="K8" s="25">
        <f>Sep!F10</f>
        <v>0</v>
      </c>
      <c r="L8" s="25">
        <f>Oct!F10</f>
        <v>0</v>
      </c>
      <c r="M8" s="25">
        <f>Nov!F10</f>
        <v>0</v>
      </c>
      <c r="N8" s="45">
        <f>Dec!F10</f>
        <v>0</v>
      </c>
      <c r="P8" s="41" t="str">
        <f>Budget!B11</f>
        <v>Kids Clothing</v>
      </c>
      <c r="Q8" s="54">
        <f t="shared" si="0"/>
        <v>0</v>
      </c>
      <c r="R8" s="50">
        <f>12*Budget!C11</f>
        <v>360</v>
      </c>
      <c r="S8" s="51">
        <f t="shared" si="1"/>
        <v>360</v>
      </c>
      <c r="X8" s="2"/>
    </row>
    <row r="9" spans="2:24" ht="16.5">
      <c r="B9" s="15" t="str">
        <f>Budget!B12</f>
        <v>Going Out</v>
      </c>
      <c r="C9" s="16">
        <f>Jan!F11</f>
        <v>10.35</v>
      </c>
      <c r="D9" s="19">
        <f>Feb!F11</f>
        <v>0</v>
      </c>
      <c r="E9" s="17">
        <f>Mar!F11</f>
        <v>0</v>
      </c>
      <c r="F9" s="19">
        <f>Apr!F11</f>
        <v>0</v>
      </c>
      <c r="G9" s="19">
        <f>May!F11</f>
        <v>0</v>
      </c>
      <c r="H9" s="19">
        <f>Jun!F11</f>
        <v>0</v>
      </c>
      <c r="I9" s="19">
        <f>Jul!F11</f>
        <v>0</v>
      </c>
      <c r="J9" s="19">
        <f>Aug!F11</f>
        <v>0</v>
      </c>
      <c r="K9" s="19">
        <f>Sep!F11</f>
        <v>0</v>
      </c>
      <c r="L9" s="19">
        <f>Oct!F11</f>
        <v>0</v>
      </c>
      <c r="M9" s="19">
        <f>Nov!F11</f>
        <v>0</v>
      </c>
      <c r="N9" s="44">
        <f>Dec!F11</f>
        <v>0</v>
      </c>
      <c r="P9" s="41" t="str">
        <f>Budget!B12</f>
        <v>Going Out</v>
      </c>
      <c r="Q9" s="54">
        <f t="shared" si="0"/>
        <v>10.35</v>
      </c>
      <c r="R9" s="50">
        <f>12*Budget!C12</f>
        <v>900</v>
      </c>
      <c r="S9" s="51">
        <f t="shared" si="1"/>
        <v>889.65</v>
      </c>
      <c r="X9" s="2"/>
    </row>
    <row r="10" spans="2:24" ht="16.5">
      <c r="B10" s="26" t="str">
        <f>Budget!B13</f>
        <v>Utilities</v>
      </c>
      <c r="C10" s="106">
        <f>Jan!F12</f>
        <v>0</v>
      </c>
      <c r="D10" s="25">
        <f>Feb!F12</f>
        <v>0</v>
      </c>
      <c r="E10" s="110">
        <f>Mar!F12</f>
        <v>0</v>
      </c>
      <c r="F10" s="25">
        <f>Apr!F12</f>
        <v>0</v>
      </c>
      <c r="G10" s="25">
        <f>May!F12</f>
        <v>0</v>
      </c>
      <c r="H10" s="25">
        <f>Jun!F12</f>
        <v>0</v>
      </c>
      <c r="I10" s="25">
        <f>Jul!F12</f>
        <v>0</v>
      </c>
      <c r="J10" s="25">
        <f>Aug!F12</f>
        <v>0</v>
      </c>
      <c r="K10" s="25">
        <f>Sep!F12</f>
        <v>0</v>
      </c>
      <c r="L10" s="25">
        <f>Oct!F12</f>
        <v>0</v>
      </c>
      <c r="M10" s="25">
        <f>Nov!F12</f>
        <v>0</v>
      </c>
      <c r="N10" s="45">
        <f>Dec!F12</f>
        <v>0</v>
      </c>
      <c r="P10" s="41" t="str">
        <f>Budget!B13</f>
        <v>Utilities</v>
      </c>
      <c r="Q10" s="54">
        <f t="shared" si="0"/>
        <v>0</v>
      </c>
      <c r="R10" s="50">
        <f>12*Budget!C13</f>
        <v>600</v>
      </c>
      <c r="S10" s="51">
        <f t="shared" si="1"/>
        <v>600</v>
      </c>
      <c r="X10" s="2"/>
    </row>
    <row r="11" spans="2:24" ht="16.5">
      <c r="B11" s="15" t="str">
        <f>Budget!B14</f>
        <v>Car</v>
      </c>
      <c r="C11" s="16">
        <f>Jan!F13</f>
        <v>0</v>
      </c>
      <c r="D11" s="19">
        <f>Feb!F13</f>
        <v>0</v>
      </c>
      <c r="E11" s="17">
        <f>Mar!F13</f>
        <v>0</v>
      </c>
      <c r="F11" s="19">
        <f>Apr!F13</f>
        <v>0</v>
      </c>
      <c r="G11" s="19">
        <f>May!F13</f>
        <v>0</v>
      </c>
      <c r="H11" s="19">
        <f>Jun!F13</f>
        <v>0</v>
      </c>
      <c r="I11" s="19">
        <f>Jul!F13</f>
        <v>0</v>
      </c>
      <c r="J11" s="19">
        <f>Aug!F13</f>
        <v>0</v>
      </c>
      <c r="K11" s="19">
        <f>Sep!F13</f>
        <v>0</v>
      </c>
      <c r="L11" s="19">
        <f>Oct!F13</f>
        <v>0</v>
      </c>
      <c r="M11" s="19">
        <f>Nov!F13</f>
        <v>0</v>
      </c>
      <c r="N11" s="44">
        <f>Dec!F13</f>
        <v>0</v>
      </c>
      <c r="P11" s="41" t="str">
        <f>Budget!B14</f>
        <v>Car</v>
      </c>
      <c r="Q11" s="54">
        <f t="shared" si="0"/>
        <v>0</v>
      </c>
      <c r="R11" s="50">
        <f>12*Budget!C14</f>
        <v>180</v>
      </c>
      <c r="S11" s="51">
        <f t="shared" si="1"/>
        <v>180</v>
      </c>
      <c r="X11" s="2"/>
    </row>
    <row r="12" spans="2:24" ht="16.5">
      <c r="B12" s="26" t="str">
        <f>Budget!B15</f>
        <v>John</v>
      </c>
      <c r="C12" s="106">
        <f>Jan!F14</f>
        <v>1106.57</v>
      </c>
      <c r="D12" s="25">
        <f>Feb!F14</f>
        <v>0</v>
      </c>
      <c r="E12" s="110">
        <f>Mar!F14</f>
        <v>0</v>
      </c>
      <c r="F12" s="25">
        <f>Apr!F14</f>
        <v>0</v>
      </c>
      <c r="G12" s="25">
        <f>May!F14</f>
        <v>0</v>
      </c>
      <c r="H12" s="25">
        <f>Jun!F14</f>
        <v>0</v>
      </c>
      <c r="I12" s="25">
        <f>Jul!F14</f>
        <v>0</v>
      </c>
      <c r="J12" s="25">
        <f>Aug!F14</f>
        <v>0</v>
      </c>
      <c r="K12" s="25">
        <f>Sep!F14</f>
        <v>0</v>
      </c>
      <c r="L12" s="25">
        <f>Oct!F14</f>
        <v>0</v>
      </c>
      <c r="M12" s="25">
        <f>Nov!F14</f>
        <v>0</v>
      </c>
      <c r="N12" s="45">
        <f>Dec!F14</f>
        <v>0</v>
      </c>
      <c r="P12" s="41" t="str">
        <f>Budget!B15</f>
        <v>John</v>
      </c>
      <c r="Q12" s="54">
        <f t="shared" si="0"/>
        <v>1106.57</v>
      </c>
      <c r="R12" s="50">
        <f>12*Budget!C15</f>
        <v>360</v>
      </c>
      <c r="S12" s="51">
        <f t="shared" si="1"/>
        <v>-746.5699999999999</v>
      </c>
      <c r="X12" s="2"/>
    </row>
    <row r="13" spans="2:24" ht="16.5">
      <c r="B13" s="15" t="str">
        <f>Budget!B16</f>
        <v>Jane</v>
      </c>
      <c r="C13" s="16">
        <f>Jan!F15</f>
        <v>19.02</v>
      </c>
      <c r="D13" s="19">
        <f>Feb!F15</f>
        <v>0</v>
      </c>
      <c r="E13" s="17">
        <f>Mar!F15</f>
        <v>0</v>
      </c>
      <c r="F13" s="19">
        <f>Apr!F15</f>
        <v>0</v>
      </c>
      <c r="G13" s="19">
        <f>May!F15</f>
        <v>0</v>
      </c>
      <c r="H13" s="19">
        <f>Jun!F15</f>
        <v>0</v>
      </c>
      <c r="I13" s="19">
        <f>Jul!F15</f>
        <v>0</v>
      </c>
      <c r="J13" s="19">
        <f>Aug!F15</f>
        <v>0</v>
      </c>
      <c r="K13" s="19">
        <f>Sep!F15</f>
        <v>0</v>
      </c>
      <c r="L13" s="19">
        <f>Oct!F15</f>
        <v>0</v>
      </c>
      <c r="M13" s="19">
        <f>Nov!F15</f>
        <v>0</v>
      </c>
      <c r="N13" s="44">
        <f>Dec!F15</f>
        <v>0</v>
      </c>
      <c r="P13" s="41" t="str">
        <f>Budget!B16</f>
        <v>Jane</v>
      </c>
      <c r="Q13" s="54">
        <f t="shared" si="0"/>
        <v>19.02</v>
      </c>
      <c r="R13" s="50">
        <f>12*Budget!C16</f>
        <v>360</v>
      </c>
      <c r="S13" s="51">
        <f t="shared" si="1"/>
        <v>340.98</v>
      </c>
      <c r="X13" s="2"/>
    </row>
    <row r="14" spans="2:24" ht="16.5">
      <c r="B14" s="26" t="str">
        <f>Budget!B17</f>
        <v>kids</v>
      </c>
      <c r="C14" s="106">
        <f>Jan!F16</f>
        <v>0</v>
      </c>
      <c r="D14" s="11">
        <f>Feb!F16</f>
        <v>0</v>
      </c>
      <c r="E14" s="110">
        <f>Mar!F16</f>
        <v>0</v>
      </c>
      <c r="F14" s="11">
        <f>Apr!F16</f>
        <v>0</v>
      </c>
      <c r="G14" s="11">
        <f>May!F16</f>
        <v>0</v>
      </c>
      <c r="H14" s="11">
        <f>Jun!F16</f>
        <v>0</v>
      </c>
      <c r="I14" s="11">
        <f>Jul!F16</f>
        <v>0</v>
      </c>
      <c r="J14" s="11">
        <f>Aug!F16</f>
        <v>0</v>
      </c>
      <c r="K14" s="11">
        <f>Sep!F16</f>
        <v>0</v>
      </c>
      <c r="L14" s="11">
        <f>Oct!F16</f>
        <v>0</v>
      </c>
      <c r="M14" s="11">
        <f>Nov!F16</f>
        <v>0</v>
      </c>
      <c r="N14" s="43">
        <f>Dec!F16</f>
        <v>0</v>
      </c>
      <c r="P14" s="41" t="str">
        <f>Budget!B17</f>
        <v>kids</v>
      </c>
      <c r="Q14" s="54">
        <f t="shared" si="0"/>
        <v>0</v>
      </c>
      <c r="R14" s="50">
        <f>12*Budget!C17</f>
        <v>360</v>
      </c>
      <c r="S14" s="51">
        <f t="shared" si="1"/>
        <v>360</v>
      </c>
      <c r="X14" s="2"/>
    </row>
    <row r="15" spans="2:24" ht="16.5">
      <c r="B15" s="15" t="str">
        <f>Budget!B18</f>
        <v>Misc</v>
      </c>
      <c r="C15" s="16">
        <f>Jan!F17</f>
        <v>0</v>
      </c>
      <c r="D15" s="19">
        <f>Feb!F17</f>
        <v>0</v>
      </c>
      <c r="E15" s="17">
        <f>Mar!F17</f>
        <v>0</v>
      </c>
      <c r="F15" s="19">
        <f>Apr!F17</f>
        <v>0</v>
      </c>
      <c r="G15" s="19">
        <f>May!F17</f>
        <v>0</v>
      </c>
      <c r="H15" s="19">
        <f>Jun!F17</f>
        <v>0</v>
      </c>
      <c r="I15" s="19">
        <f>Jul!F17</f>
        <v>0</v>
      </c>
      <c r="J15" s="19">
        <f>Aug!F17</f>
        <v>0</v>
      </c>
      <c r="K15" s="19">
        <f>Sep!F17</f>
        <v>0</v>
      </c>
      <c r="L15" s="19">
        <f>Oct!F17</f>
        <v>0</v>
      </c>
      <c r="M15" s="19">
        <f>Nov!F17</f>
        <v>0</v>
      </c>
      <c r="N15" s="44">
        <f>Dec!F17</f>
        <v>0</v>
      </c>
      <c r="P15" s="41" t="str">
        <f>Budget!B18</f>
        <v>Misc</v>
      </c>
      <c r="Q15" s="54">
        <f t="shared" si="0"/>
        <v>0</v>
      </c>
      <c r="R15" s="50">
        <f>12*Budget!C18</f>
        <v>2400</v>
      </c>
      <c r="S15" s="51">
        <f t="shared" si="1"/>
        <v>2400</v>
      </c>
      <c r="X15" s="2"/>
    </row>
    <row r="16" spans="2:24" ht="16.5">
      <c r="B16" s="26" t="str">
        <f>Budget!B19</f>
        <v>Charity</v>
      </c>
      <c r="C16" s="106">
        <f>Jan!F18</f>
        <v>255</v>
      </c>
      <c r="D16" s="11">
        <f>Feb!F18</f>
        <v>0</v>
      </c>
      <c r="E16" s="110">
        <f>Mar!F18</f>
        <v>0</v>
      </c>
      <c r="F16" s="11">
        <f>Apr!F18</f>
        <v>0</v>
      </c>
      <c r="G16" s="11">
        <f>May!F18</f>
        <v>0</v>
      </c>
      <c r="H16" s="11">
        <f>Jun!F18</f>
        <v>0</v>
      </c>
      <c r="I16" s="11">
        <f>Jul!F18</f>
        <v>0</v>
      </c>
      <c r="J16" s="11">
        <f>Aug!F18</f>
        <v>0</v>
      </c>
      <c r="K16" s="11">
        <f>Sep!F18</f>
        <v>0</v>
      </c>
      <c r="L16" s="11">
        <f>Oct!F18</f>
        <v>0</v>
      </c>
      <c r="M16" s="11">
        <f>Nov!F18</f>
        <v>0</v>
      </c>
      <c r="N16" s="43">
        <f>Dec!F18</f>
        <v>0</v>
      </c>
      <c r="P16" s="41" t="str">
        <f>Budget!B19</f>
        <v>Charity</v>
      </c>
      <c r="Q16" s="54">
        <f t="shared" si="0"/>
        <v>255</v>
      </c>
      <c r="R16" s="50">
        <f>12*Budget!C19</f>
        <v>600</v>
      </c>
      <c r="S16" s="51">
        <f t="shared" si="1"/>
        <v>345</v>
      </c>
      <c r="X16" s="2"/>
    </row>
    <row r="17" spans="2:24" ht="16.5">
      <c r="B17" s="15" t="str">
        <f>Budget!B20</f>
        <v>Babysitting</v>
      </c>
      <c r="C17" s="16">
        <f>Jan!F19</f>
        <v>0</v>
      </c>
      <c r="D17" s="19">
        <f>Feb!F19</f>
        <v>0</v>
      </c>
      <c r="E17" s="17">
        <f>Mar!F19</f>
        <v>0</v>
      </c>
      <c r="F17" s="19">
        <f>Apr!F19</f>
        <v>0</v>
      </c>
      <c r="G17" s="19">
        <f>May!F19</f>
        <v>0</v>
      </c>
      <c r="H17" s="19">
        <f>Jun!F19</f>
        <v>0</v>
      </c>
      <c r="I17" s="19">
        <f>Jul!F19</f>
        <v>0</v>
      </c>
      <c r="J17" s="19">
        <f>Aug!F19</f>
        <v>0</v>
      </c>
      <c r="K17" s="19">
        <f>Sep!F19</f>
        <v>0</v>
      </c>
      <c r="L17" s="19">
        <f>Oct!F19</f>
        <v>0</v>
      </c>
      <c r="M17" s="19">
        <f>Nov!F19</f>
        <v>0</v>
      </c>
      <c r="N17" s="44">
        <f>Dec!F19</f>
        <v>0</v>
      </c>
      <c r="P17" s="41" t="str">
        <f>Budget!B20</f>
        <v>Babysitting</v>
      </c>
      <c r="Q17" s="54">
        <f t="shared" si="0"/>
        <v>0</v>
      </c>
      <c r="R17" s="50">
        <f>12*Budget!C20</f>
        <v>300</v>
      </c>
      <c r="S17" s="51">
        <f t="shared" si="1"/>
        <v>300</v>
      </c>
      <c r="X17" s="2"/>
    </row>
    <row r="18" spans="2:24" ht="16.5">
      <c r="B18" s="26" t="str">
        <f>Budget!B21</f>
        <v>Travel</v>
      </c>
      <c r="C18" s="106">
        <f>Jan!F20</f>
        <v>0</v>
      </c>
      <c r="D18" s="24">
        <f>Feb!F20</f>
        <v>0</v>
      </c>
      <c r="E18" s="110">
        <f>Mar!F20</f>
        <v>0</v>
      </c>
      <c r="F18" s="24">
        <f>Apr!F20</f>
        <v>0</v>
      </c>
      <c r="G18" s="24">
        <f>May!F20</f>
        <v>0</v>
      </c>
      <c r="H18" s="24">
        <f>Jun!F20</f>
        <v>0</v>
      </c>
      <c r="I18" s="24">
        <f>Jul!F20</f>
        <v>0</v>
      </c>
      <c r="J18" s="24">
        <f>Aug!F20</f>
        <v>0</v>
      </c>
      <c r="K18" s="24">
        <f>Sep!F20</f>
        <v>0</v>
      </c>
      <c r="L18" s="24">
        <f>Oct!F20</f>
        <v>0</v>
      </c>
      <c r="M18" s="24">
        <f>Nov!F20</f>
        <v>0</v>
      </c>
      <c r="N18" s="45">
        <f>Dec!F20</f>
        <v>0</v>
      </c>
      <c r="P18" s="41" t="str">
        <f>Budget!B21</f>
        <v>Travel</v>
      </c>
      <c r="Q18" s="54">
        <f t="shared" si="0"/>
        <v>0</v>
      </c>
      <c r="R18" s="50">
        <f>12*Budget!C21</f>
        <v>1200</v>
      </c>
      <c r="S18" s="51">
        <f t="shared" si="1"/>
        <v>1200</v>
      </c>
      <c r="X18" s="2"/>
    </row>
    <row r="19" spans="2:24" ht="16.5">
      <c r="B19" s="15" t="str">
        <f>Budget!B22</f>
        <v>Emergency</v>
      </c>
      <c r="C19" s="16">
        <f>Jan!F21</f>
        <v>0</v>
      </c>
      <c r="D19" s="18">
        <f>Feb!F21</f>
        <v>0</v>
      </c>
      <c r="E19" s="17">
        <f>Mar!F21</f>
        <v>0</v>
      </c>
      <c r="F19" s="18">
        <f>Apr!F21</f>
        <v>0</v>
      </c>
      <c r="G19" s="18">
        <f>May!F21</f>
        <v>0</v>
      </c>
      <c r="H19" s="18">
        <f>Jun!F21</f>
        <v>0</v>
      </c>
      <c r="I19" s="18">
        <f>Jul!F21</f>
        <v>0</v>
      </c>
      <c r="J19" s="18">
        <f>Aug!F21</f>
        <v>0</v>
      </c>
      <c r="K19" s="18">
        <f>Sep!F21</f>
        <v>0</v>
      </c>
      <c r="L19" s="18">
        <f>Oct!F21</f>
        <v>0</v>
      </c>
      <c r="M19" s="18">
        <f>Nov!F21</f>
        <v>0</v>
      </c>
      <c r="N19" s="44">
        <f>Dec!F21</f>
        <v>0</v>
      </c>
      <c r="P19" s="41" t="str">
        <f>Budget!B22</f>
        <v>Emergency</v>
      </c>
      <c r="Q19" s="54">
        <f t="shared" si="0"/>
        <v>0</v>
      </c>
      <c r="R19" s="50">
        <f>12*Budget!C22</f>
        <v>600</v>
      </c>
      <c r="S19" s="51">
        <f t="shared" si="1"/>
        <v>600</v>
      </c>
      <c r="X19" s="2"/>
    </row>
    <row r="20" spans="2:24" ht="16.5">
      <c r="B20" s="26" t="str">
        <f>Budget!B23</f>
        <v>Other</v>
      </c>
      <c r="C20" s="106">
        <f>Jan!F22</f>
        <v>0</v>
      </c>
      <c r="D20" s="24">
        <f>Feb!F22</f>
        <v>0</v>
      </c>
      <c r="E20" s="110">
        <f>Mar!F22</f>
        <v>0</v>
      </c>
      <c r="F20" s="24">
        <f>Apr!F22</f>
        <v>0</v>
      </c>
      <c r="G20" s="24">
        <f>May!F22</f>
        <v>0</v>
      </c>
      <c r="H20" s="24">
        <f>Jun!F22</f>
        <v>0</v>
      </c>
      <c r="I20" s="24">
        <f>Jul!F22</f>
        <v>0</v>
      </c>
      <c r="J20" s="24">
        <f>Aug!F22</f>
        <v>0</v>
      </c>
      <c r="K20" s="24">
        <f>Sep!F22</f>
        <v>0</v>
      </c>
      <c r="L20" s="24">
        <f>Oct!F22</f>
        <v>0</v>
      </c>
      <c r="M20" s="24">
        <f>Nov!F22</f>
        <v>0</v>
      </c>
      <c r="N20" s="45">
        <f>Dec!F22</f>
        <v>0</v>
      </c>
      <c r="P20" s="41" t="str">
        <f>Budget!B23</f>
        <v>Other</v>
      </c>
      <c r="Q20" s="54">
        <f t="shared" si="0"/>
        <v>0</v>
      </c>
      <c r="R20" s="50">
        <f>12*Budget!C23</f>
        <v>0</v>
      </c>
      <c r="S20" s="51">
        <f t="shared" si="1"/>
        <v>0</v>
      </c>
      <c r="X20" s="2"/>
    </row>
    <row r="21" spans="2:24" ht="16.5">
      <c r="B21" s="15" t="str">
        <f>Budget!B24</f>
        <v>Other</v>
      </c>
      <c r="C21" s="16">
        <f>Jan!F23</f>
        <v>0</v>
      </c>
      <c r="D21" s="19">
        <f>Feb!F23</f>
        <v>0</v>
      </c>
      <c r="E21" s="17">
        <f>Mar!F23</f>
        <v>0</v>
      </c>
      <c r="F21" s="19">
        <f>Apr!F23</f>
        <v>0</v>
      </c>
      <c r="G21" s="19">
        <f>May!F23</f>
        <v>0</v>
      </c>
      <c r="H21" s="19">
        <f>Jun!F23</f>
        <v>0</v>
      </c>
      <c r="I21" s="19">
        <f>Jul!F23</f>
        <v>0</v>
      </c>
      <c r="J21" s="19">
        <f>Aug!F23</f>
        <v>0</v>
      </c>
      <c r="K21" s="19">
        <f>Sep!F23</f>
        <v>0</v>
      </c>
      <c r="L21" s="19">
        <f>Oct!F23</f>
        <v>0</v>
      </c>
      <c r="M21" s="19">
        <f>Nov!F23</f>
        <v>0</v>
      </c>
      <c r="N21" s="44">
        <f>Dec!F23</f>
        <v>0</v>
      </c>
      <c r="P21" s="41" t="str">
        <f>Budget!B24</f>
        <v>Other</v>
      </c>
      <c r="Q21" s="54">
        <f t="shared" si="0"/>
        <v>0</v>
      </c>
      <c r="R21" s="50">
        <f>12*Budget!C24</f>
        <v>0</v>
      </c>
      <c r="S21" s="51">
        <f t="shared" si="1"/>
        <v>0</v>
      </c>
      <c r="X21" s="2"/>
    </row>
    <row r="22" spans="2:26" ht="16.5">
      <c r="B22" s="26" t="str">
        <f>Budget!B25</f>
        <v>Other</v>
      </c>
      <c r="C22" s="106">
        <f>Jan!F24</f>
        <v>0</v>
      </c>
      <c r="D22" s="25">
        <f>Feb!F24</f>
        <v>0</v>
      </c>
      <c r="E22" s="110">
        <f>Mar!F24</f>
        <v>0</v>
      </c>
      <c r="F22" s="25">
        <f>Apr!F24</f>
        <v>0</v>
      </c>
      <c r="G22" s="25">
        <f>May!F24</f>
        <v>0</v>
      </c>
      <c r="H22" s="25">
        <f>Jun!F24</f>
        <v>0</v>
      </c>
      <c r="I22" s="25">
        <f>Jul!F24</f>
        <v>0</v>
      </c>
      <c r="J22" s="25">
        <f>Aug!F24</f>
        <v>0</v>
      </c>
      <c r="K22" s="25">
        <f>Sep!F24</f>
        <v>0</v>
      </c>
      <c r="L22" s="25">
        <f>Oct!F24</f>
        <v>0</v>
      </c>
      <c r="M22" s="25">
        <f>Nov!F24</f>
        <v>0</v>
      </c>
      <c r="N22" s="45">
        <f>Dec!F24</f>
        <v>0</v>
      </c>
      <c r="P22" s="41" t="str">
        <f>Budget!B25</f>
        <v>Other</v>
      </c>
      <c r="Q22" s="54">
        <f t="shared" si="0"/>
        <v>0</v>
      </c>
      <c r="R22" s="50">
        <f>12*Budget!C25</f>
        <v>0</v>
      </c>
      <c r="S22" s="51">
        <f t="shared" si="1"/>
        <v>0</v>
      </c>
      <c r="V22" s="2"/>
      <c r="Z22" s="2"/>
    </row>
    <row r="23" spans="2:26" ht="17.25" thickBot="1">
      <c r="B23" s="15" t="str">
        <f>Budget!B26</f>
        <v>Other</v>
      </c>
      <c r="C23" s="16">
        <f>Jan!F25</f>
        <v>0</v>
      </c>
      <c r="D23" s="103">
        <f>Feb!F25</f>
        <v>0</v>
      </c>
      <c r="E23" s="17">
        <f>Mar!F25</f>
        <v>0</v>
      </c>
      <c r="F23" s="103">
        <f>Apr!F25</f>
        <v>0</v>
      </c>
      <c r="G23" s="103">
        <f>May!F25</f>
        <v>0</v>
      </c>
      <c r="H23" s="103">
        <f>Jun!F25</f>
        <v>0</v>
      </c>
      <c r="I23" s="103">
        <f>Jul!F25</f>
        <v>0</v>
      </c>
      <c r="J23" s="103">
        <f>Aug!F25</f>
        <v>0</v>
      </c>
      <c r="K23" s="103">
        <f>Sep!F25</f>
        <v>0</v>
      </c>
      <c r="L23" s="103">
        <f>Oct!F25</f>
        <v>0</v>
      </c>
      <c r="M23" s="103">
        <f>Nov!F25</f>
        <v>0</v>
      </c>
      <c r="N23" s="104">
        <f>Dec!F25</f>
        <v>0</v>
      </c>
      <c r="P23" s="111" t="str">
        <f>Budget!B26</f>
        <v>Other</v>
      </c>
      <c r="Q23" s="112">
        <f t="shared" si="0"/>
        <v>0</v>
      </c>
      <c r="R23" s="113">
        <f>12*Budget!C26</f>
        <v>0</v>
      </c>
      <c r="S23" s="114">
        <f t="shared" si="1"/>
        <v>0</v>
      </c>
      <c r="V23" s="2"/>
      <c r="Z23" s="2"/>
    </row>
    <row r="24" spans="2:26" ht="18" thickBot="1" thickTop="1">
      <c r="B24" s="172" t="s">
        <v>53</v>
      </c>
      <c r="C24" s="173">
        <f>Jan!$F$26</f>
        <v>1670.4499999999998</v>
      </c>
      <c r="D24" s="173">
        <f>Feb!F26</f>
        <v>0</v>
      </c>
      <c r="E24" s="173">
        <f>Mar!F26</f>
        <v>0</v>
      </c>
      <c r="F24" s="173">
        <f>Apr!F26</f>
        <v>0</v>
      </c>
      <c r="G24" s="173">
        <f>May!F26</f>
        <v>0</v>
      </c>
      <c r="H24" s="173">
        <f>Jun!F26</f>
        <v>0</v>
      </c>
      <c r="I24" s="173">
        <f>Jul!F26</f>
        <v>0</v>
      </c>
      <c r="J24" s="173">
        <f>Aug!F26</f>
        <v>0</v>
      </c>
      <c r="K24" s="173">
        <f>Sep!F26</f>
        <v>0</v>
      </c>
      <c r="L24" s="173">
        <f>Oct!F26</f>
        <v>0</v>
      </c>
      <c r="M24" s="173">
        <f>Nov!F26</f>
        <v>0</v>
      </c>
      <c r="N24" s="174">
        <f>Dec!F26</f>
        <v>0</v>
      </c>
      <c r="P24" s="176" t="s">
        <v>51</v>
      </c>
      <c r="Q24" s="177">
        <f>SUM(Q3:Q23)</f>
        <v>1670.4499999999998</v>
      </c>
      <c r="R24" s="177">
        <f>SUM(R3:R23)</f>
        <v>16620</v>
      </c>
      <c r="S24" s="178">
        <f>R24-Q24</f>
        <v>14949.55</v>
      </c>
      <c r="V24" s="2"/>
      <c r="Z24" s="2"/>
    </row>
    <row r="25" spans="2:26" ht="18" thickBot="1" thickTop="1">
      <c r="B25" s="175" t="s">
        <v>50</v>
      </c>
      <c r="C25" s="59">
        <f>Jan!$H$26</f>
        <v>-285.44999999999993</v>
      </c>
      <c r="D25" s="57">
        <f>Feb!$H$26</f>
        <v>1385</v>
      </c>
      <c r="E25" s="57">
        <f>Mar!$H$26</f>
        <v>1385</v>
      </c>
      <c r="F25" s="57">
        <f>Apr!$H$26</f>
        <v>1385</v>
      </c>
      <c r="G25" s="57">
        <f>May!$H$26</f>
        <v>1385</v>
      </c>
      <c r="H25" s="57">
        <f>Jun!$H$26</f>
        <v>1385</v>
      </c>
      <c r="I25" s="57">
        <f>Jul!$H$26</f>
        <v>1385</v>
      </c>
      <c r="J25" s="57">
        <f>Aug!$H$26</f>
        <v>1385</v>
      </c>
      <c r="K25" s="57">
        <f>Sep!$H$26</f>
        <v>1385</v>
      </c>
      <c r="L25" s="57">
        <f>Oct!$H$26</f>
        <v>1385</v>
      </c>
      <c r="M25" s="57">
        <f>Nov!$H$26</f>
        <v>1385</v>
      </c>
      <c r="N25" s="58">
        <f>Dec!$H$26</f>
        <v>1385</v>
      </c>
      <c r="P25" s="179" t="s">
        <v>60</v>
      </c>
      <c r="Q25" s="127">
        <f>SUM(C25:N25)</f>
        <v>14949.55</v>
      </c>
      <c r="R25" s="127"/>
      <c r="S25" s="115"/>
      <c r="V25" s="2"/>
      <c r="Z25" s="2"/>
    </row>
    <row r="26" spans="2:26" ht="18" thickBot="1" thickTop="1">
      <c r="B26" s="120" t="s">
        <v>55</v>
      </c>
      <c r="C26" s="121">
        <f ca="1">IF((MONTH(TODAY()))&gt;=1,Budget!F22,0)</f>
        <v>2867</v>
      </c>
      <c r="D26" s="122">
        <f ca="1">IF((MONTH(TODAY()))&gt;=2,Budget!F22,0)</f>
        <v>2867</v>
      </c>
      <c r="E26" s="122">
        <f ca="1">IF((MONTH(TODAY()))&gt;=3,Budget!F22,0)</f>
        <v>2867</v>
      </c>
      <c r="F26" s="122">
        <f ca="1">IF((MONTH(TODAY()))&gt;=4,Budget!F22,0)</f>
        <v>2867</v>
      </c>
      <c r="G26" s="122">
        <f ca="1">IF((MONTH(TODAY()))&gt;=5,Budget!F22,0)</f>
        <v>2867</v>
      </c>
      <c r="H26" s="122">
        <f ca="1">IF((MONTH(TODAY()))&gt;=6,Budget!F22,0)</f>
        <v>0</v>
      </c>
      <c r="I26" s="122">
        <f ca="1">IF((MONTH(TODAY()))&gt;=7,Budget!F22,0)</f>
        <v>0</v>
      </c>
      <c r="J26" s="122">
        <f ca="1">IF((MONTH(TODAY()))&gt;=8,Budget!F22,0)</f>
        <v>0</v>
      </c>
      <c r="K26" s="122">
        <f ca="1">IF((MONTH(TODAY()))&gt;=9,Budget!F22,0)</f>
        <v>0</v>
      </c>
      <c r="L26" s="122">
        <f ca="1">IF((MONTH(TODAY()))&gt;=10,Budget!F22,0)</f>
        <v>0</v>
      </c>
      <c r="M26" s="122">
        <f ca="1">IF((MONTH(TODAY()))&gt;=11,Budget!F22,0)</f>
        <v>0</v>
      </c>
      <c r="N26" s="123">
        <f ca="1">IF((MONTH(TODAY()))&gt;=12,Budget!F22,0)</f>
        <v>0</v>
      </c>
      <c r="P26" s="124" t="s">
        <v>61</v>
      </c>
      <c r="Q26" s="125">
        <f>SUM(C26:N26)</f>
        <v>14335</v>
      </c>
      <c r="R26" s="125">
        <f>12*Budget!F22</f>
        <v>34404</v>
      </c>
      <c r="S26" s="126">
        <f>R26-Q26</f>
        <v>20069</v>
      </c>
      <c r="V26" s="2"/>
      <c r="Z26" s="2"/>
    </row>
    <row r="27" spans="2:26" ht="18" thickBot="1" thickTop="1">
      <c r="B27" s="109" t="s">
        <v>59</v>
      </c>
      <c r="C27" s="108">
        <f>C24+C26</f>
        <v>4537.45</v>
      </c>
      <c r="D27" s="107">
        <f>D24+D26</f>
        <v>2867</v>
      </c>
      <c r="E27" s="108">
        <f aca="true" t="shared" si="2" ref="E27:N27">E24+E26</f>
        <v>2867</v>
      </c>
      <c r="F27" s="107">
        <f t="shared" si="2"/>
        <v>2867</v>
      </c>
      <c r="G27" s="108">
        <f t="shared" si="2"/>
        <v>2867</v>
      </c>
      <c r="H27" s="107">
        <f t="shared" si="2"/>
        <v>0</v>
      </c>
      <c r="I27" s="108">
        <f t="shared" si="2"/>
        <v>0</v>
      </c>
      <c r="J27" s="107">
        <f t="shared" si="2"/>
        <v>0</v>
      </c>
      <c r="K27" s="108">
        <f t="shared" si="2"/>
        <v>0</v>
      </c>
      <c r="L27" s="107">
        <f t="shared" si="2"/>
        <v>0</v>
      </c>
      <c r="M27" s="108">
        <f t="shared" si="2"/>
        <v>0</v>
      </c>
      <c r="N27" s="107">
        <f t="shared" si="2"/>
        <v>0</v>
      </c>
      <c r="P27" s="116" t="s">
        <v>62</v>
      </c>
      <c r="Q27" s="117">
        <f>Q24+Q26</f>
        <v>16005.45</v>
      </c>
      <c r="R27" s="118">
        <f>SUM(R3:R23)+R26</f>
        <v>51024</v>
      </c>
      <c r="S27" s="119">
        <f>R27-Q27</f>
        <v>35018.55</v>
      </c>
      <c r="V27" s="2"/>
      <c r="Z27" s="2"/>
    </row>
    <row r="28" spans="12:26" ht="18" thickBot="1" thickTop="1">
      <c r="L28" s="20"/>
      <c r="M28" s="21"/>
      <c r="N28" s="22"/>
      <c r="V28" s="2"/>
      <c r="Z28" s="2"/>
    </row>
    <row r="29" spans="2:19" s="2" customFormat="1" ht="19.5" thickBot="1" thickTop="1">
      <c r="B29" s="157" t="s">
        <v>74</v>
      </c>
      <c r="C29" s="158" t="s">
        <v>29</v>
      </c>
      <c r="D29" s="159" t="s">
        <v>30</v>
      </c>
      <c r="E29" s="159" t="s">
        <v>31</v>
      </c>
      <c r="F29" s="159" t="s">
        <v>32</v>
      </c>
      <c r="G29" s="159" t="s">
        <v>33</v>
      </c>
      <c r="H29" s="159" t="s">
        <v>34</v>
      </c>
      <c r="I29" s="159" t="s">
        <v>35</v>
      </c>
      <c r="J29" s="159" t="s">
        <v>36</v>
      </c>
      <c r="K29" s="159" t="s">
        <v>37</v>
      </c>
      <c r="L29" s="159" t="s">
        <v>38</v>
      </c>
      <c r="M29" s="159" t="s">
        <v>39</v>
      </c>
      <c r="N29" s="160" t="s">
        <v>40</v>
      </c>
      <c r="P29" s="195" t="s">
        <v>76</v>
      </c>
      <c r="Q29" s="196"/>
      <c r="R29" s="193">
        <f>SUM(C37:N37)</f>
        <v>2930.23</v>
      </c>
      <c r="S29" s="194"/>
    </row>
    <row r="30" spans="2:19" s="2" customFormat="1" ht="19.5" thickBot="1" thickTop="1">
      <c r="B30" s="161" t="str">
        <f>Budget!H7</f>
        <v>John</v>
      </c>
      <c r="C30" s="162">
        <f>Jan!F29</f>
        <v>1106.57</v>
      </c>
      <c r="D30" s="163">
        <f>Feb!F29</f>
        <v>0</v>
      </c>
      <c r="E30" s="163">
        <f>Mar!F29</f>
        <v>0</v>
      </c>
      <c r="F30" s="163">
        <f>Apr!F29</f>
        <v>0</v>
      </c>
      <c r="G30" s="163">
        <f>May!F29</f>
        <v>0</v>
      </c>
      <c r="H30" s="163">
        <f>Jun!F29</f>
        <v>0</v>
      </c>
      <c r="I30" s="163">
        <f>Jul!F29</f>
        <v>0</v>
      </c>
      <c r="J30" s="163">
        <f>Aug!F29</f>
        <v>0</v>
      </c>
      <c r="K30" s="163">
        <f>Sep!F29</f>
        <v>0</v>
      </c>
      <c r="L30" s="163">
        <f>Oct!F29</f>
        <v>0</v>
      </c>
      <c r="M30" s="163">
        <f>Nov!F29</f>
        <v>0</v>
      </c>
      <c r="N30" s="164">
        <f>Dec!F29</f>
        <v>0</v>
      </c>
      <c r="P30" s="195" t="s">
        <v>77</v>
      </c>
      <c r="Q30" s="196"/>
      <c r="R30" s="193">
        <f>Q27</f>
        <v>16005.45</v>
      </c>
      <c r="S30" s="194"/>
    </row>
    <row r="31" spans="2:19" s="2" customFormat="1" ht="19.5" thickBot="1" thickTop="1">
      <c r="B31" s="161" t="str">
        <f>Budget!H8</f>
        <v>Jane</v>
      </c>
      <c r="C31" s="162">
        <f>Jan!F30</f>
        <v>19.02</v>
      </c>
      <c r="D31" s="163">
        <f>Feb!F30</f>
        <v>0</v>
      </c>
      <c r="E31" s="163">
        <f>Mar!F30</f>
        <v>0</v>
      </c>
      <c r="F31" s="163">
        <f>Apr!F30</f>
        <v>0</v>
      </c>
      <c r="G31" s="163">
        <f>May!F30</f>
        <v>0</v>
      </c>
      <c r="H31" s="163">
        <f>Jun!F30</f>
        <v>0</v>
      </c>
      <c r="I31" s="163">
        <f>Jul!F30</f>
        <v>0</v>
      </c>
      <c r="J31" s="163">
        <f>Aug!F30</f>
        <v>0</v>
      </c>
      <c r="K31" s="163">
        <f>Sep!F30</f>
        <v>0</v>
      </c>
      <c r="L31" s="163">
        <f>Oct!F30</f>
        <v>0</v>
      </c>
      <c r="M31" s="163">
        <f>Nov!F30</f>
        <v>0</v>
      </c>
      <c r="N31" s="164">
        <f>Dec!F30</f>
        <v>0</v>
      </c>
      <c r="P31" s="191" t="s">
        <v>75</v>
      </c>
      <c r="Q31" s="192"/>
      <c r="R31" s="193">
        <f>R29-R30</f>
        <v>-13075.220000000001</v>
      </c>
      <c r="S31" s="194"/>
    </row>
    <row r="32" spans="2:14" s="2" customFormat="1" ht="16.5">
      <c r="B32" s="161" t="str">
        <f>Budget!H9</f>
        <v>Tutoring</v>
      </c>
      <c r="C32" s="162">
        <f>Jan!F31</f>
        <v>1804.64</v>
      </c>
      <c r="D32" s="163">
        <f>Feb!F31</f>
        <v>0</v>
      </c>
      <c r="E32" s="163">
        <f>Mar!F31</f>
        <v>0</v>
      </c>
      <c r="F32" s="163">
        <f>Apr!F31</f>
        <v>0</v>
      </c>
      <c r="G32" s="163">
        <f>May!F31</f>
        <v>0</v>
      </c>
      <c r="H32" s="163">
        <f>Jun!F31</f>
        <v>0</v>
      </c>
      <c r="I32" s="163">
        <f>Jul!F31</f>
        <v>0</v>
      </c>
      <c r="J32" s="163">
        <f>Aug!F31</f>
        <v>0</v>
      </c>
      <c r="K32" s="163">
        <f>Sep!F31</f>
        <v>0</v>
      </c>
      <c r="L32" s="163">
        <f>Oct!F31</f>
        <v>0</v>
      </c>
      <c r="M32" s="163">
        <f>Nov!F31</f>
        <v>0</v>
      </c>
      <c r="N32" s="164">
        <f>Dec!F31</f>
        <v>0</v>
      </c>
    </row>
    <row r="33" spans="2:14" s="2" customFormat="1" ht="16.5">
      <c r="B33" s="161" t="str">
        <f>Budget!H10</f>
        <v>Other</v>
      </c>
      <c r="C33" s="162">
        <f>Jan!F32</f>
        <v>0</v>
      </c>
      <c r="D33" s="163">
        <f>Feb!F32</f>
        <v>0</v>
      </c>
      <c r="E33" s="163">
        <f>Mar!F32</f>
        <v>0</v>
      </c>
      <c r="F33" s="163">
        <f>Apr!F32</f>
        <v>0</v>
      </c>
      <c r="G33" s="163">
        <f>May!F32</f>
        <v>0</v>
      </c>
      <c r="H33" s="163">
        <f>Jun!F32</f>
        <v>0</v>
      </c>
      <c r="I33" s="163">
        <f>Jul!F32</f>
        <v>0</v>
      </c>
      <c r="J33" s="163">
        <f>Aug!F32</f>
        <v>0</v>
      </c>
      <c r="K33" s="163">
        <f>Sep!F32</f>
        <v>0</v>
      </c>
      <c r="L33" s="163">
        <f>Oct!F32</f>
        <v>0</v>
      </c>
      <c r="M33" s="163">
        <f>Nov!F32</f>
        <v>0</v>
      </c>
      <c r="N33" s="164">
        <f>Dec!F32</f>
        <v>0</v>
      </c>
    </row>
    <row r="34" spans="2:14" s="2" customFormat="1" ht="16.5">
      <c r="B34" s="165" t="str">
        <f>Budget!H11</f>
        <v>Other</v>
      </c>
      <c r="C34" s="166">
        <f>Jan!F33</f>
        <v>0</v>
      </c>
      <c r="D34" s="163">
        <f>Feb!F33</f>
        <v>0</v>
      </c>
      <c r="E34" s="167">
        <f>Mar!F33</f>
        <v>0</v>
      </c>
      <c r="F34" s="167">
        <f>Apr!F33</f>
        <v>0</v>
      </c>
      <c r="G34" s="167">
        <f>May!F33</f>
        <v>0</v>
      </c>
      <c r="H34" s="167">
        <f>Jun!F33</f>
        <v>0</v>
      </c>
      <c r="I34" s="167">
        <f>Jul!F33</f>
        <v>0</v>
      </c>
      <c r="J34" s="163">
        <f>Aug!F33</f>
        <v>0</v>
      </c>
      <c r="K34" s="163">
        <f>Sep!F33</f>
        <v>0</v>
      </c>
      <c r="L34" s="163">
        <f>Oct!F33</f>
        <v>0</v>
      </c>
      <c r="M34" s="163">
        <f>Nov!F33</f>
        <v>0</v>
      </c>
      <c r="N34" s="164">
        <f>Dec!F33</f>
        <v>0</v>
      </c>
    </row>
    <row r="35" spans="2:14" s="2" customFormat="1" ht="16.5">
      <c r="B35" s="165" t="str">
        <f>Budget!H12</f>
        <v>Other</v>
      </c>
      <c r="C35" s="166">
        <f>Jan!F34</f>
        <v>0</v>
      </c>
      <c r="D35" s="163">
        <f>Feb!F34</f>
        <v>0</v>
      </c>
      <c r="E35" s="167">
        <f>Mar!F34</f>
        <v>0</v>
      </c>
      <c r="F35" s="167">
        <f>Apr!F34</f>
        <v>0</v>
      </c>
      <c r="G35" s="167">
        <f>May!F34</f>
        <v>0</v>
      </c>
      <c r="H35" s="167">
        <f>Jun!F34</f>
        <v>0</v>
      </c>
      <c r="I35" s="167">
        <f>Jul!F34</f>
        <v>0</v>
      </c>
      <c r="J35" s="163">
        <f>Aug!F34</f>
        <v>0</v>
      </c>
      <c r="K35" s="163">
        <f>Sep!F34</f>
        <v>0</v>
      </c>
      <c r="L35" s="163">
        <f>Oct!F34</f>
        <v>0</v>
      </c>
      <c r="M35" s="163">
        <f>Nov!F34</f>
        <v>0</v>
      </c>
      <c r="N35" s="164">
        <f>Dec!F34</f>
        <v>0</v>
      </c>
    </row>
    <row r="36" spans="2:14" s="2" customFormat="1" ht="17.25" thickBot="1">
      <c r="B36" s="168" t="str">
        <f>Budget!H13</f>
        <v>Other</v>
      </c>
      <c r="C36" s="169">
        <f>Jan!F35</f>
        <v>0</v>
      </c>
      <c r="D36" s="163">
        <f>Feb!F35</f>
        <v>0</v>
      </c>
      <c r="E36" s="170">
        <f>Mar!F35</f>
        <v>0</v>
      </c>
      <c r="F36" s="170">
        <f>Apr!F35</f>
        <v>0</v>
      </c>
      <c r="G36" s="170">
        <f>May!F35</f>
        <v>0</v>
      </c>
      <c r="H36" s="170">
        <f>Jun!F35</f>
        <v>0</v>
      </c>
      <c r="I36" s="170">
        <f>Jul!F35</f>
        <v>0</v>
      </c>
      <c r="J36" s="163">
        <f>Aug!F35</f>
        <v>0</v>
      </c>
      <c r="K36" s="163">
        <f>Sep!F35</f>
        <v>0</v>
      </c>
      <c r="L36" s="163">
        <f>Oct!F35</f>
        <v>0</v>
      </c>
      <c r="M36" s="163">
        <f>Nov!F35</f>
        <v>0</v>
      </c>
      <c r="N36" s="164">
        <f>Dec!F35</f>
        <v>0</v>
      </c>
    </row>
    <row r="37" spans="2:14" s="2" customFormat="1" ht="17.25" thickBot="1">
      <c r="B37" s="180" t="s">
        <v>78</v>
      </c>
      <c r="C37" s="181">
        <f>SUM(C30:C36)</f>
        <v>2930.23</v>
      </c>
      <c r="D37" s="181">
        <f aca="true" t="shared" si="3" ref="D37:N37">SUM(D30:D36)</f>
        <v>0</v>
      </c>
      <c r="E37" s="181">
        <f t="shared" si="3"/>
        <v>0</v>
      </c>
      <c r="F37" s="181">
        <f t="shared" si="3"/>
        <v>0</v>
      </c>
      <c r="G37" s="181">
        <f t="shared" si="3"/>
        <v>0</v>
      </c>
      <c r="H37" s="181">
        <f t="shared" si="3"/>
        <v>0</v>
      </c>
      <c r="I37" s="181">
        <f t="shared" si="3"/>
        <v>0</v>
      </c>
      <c r="J37" s="181">
        <f t="shared" si="3"/>
        <v>0</v>
      </c>
      <c r="K37" s="181">
        <f t="shared" si="3"/>
        <v>0</v>
      </c>
      <c r="L37" s="181">
        <f t="shared" si="3"/>
        <v>0</v>
      </c>
      <c r="M37" s="181">
        <f t="shared" si="3"/>
        <v>0</v>
      </c>
      <c r="N37" s="182">
        <f t="shared" si="3"/>
        <v>0</v>
      </c>
    </row>
    <row r="38" s="2" customFormat="1" ht="16.5" thickBot="1" thickTop="1">
      <c r="T38" s="1"/>
    </row>
    <row r="39" spans="2:14" s="2" customFormat="1" ht="18" thickBot="1" thickTop="1">
      <c r="B39" s="157" t="s">
        <v>75</v>
      </c>
      <c r="C39" s="171">
        <f>C37-C27</f>
        <v>-1607.2199999999998</v>
      </c>
      <c r="D39" s="171">
        <f aca="true" t="shared" si="4" ref="D39:N39">D37-D27</f>
        <v>-2867</v>
      </c>
      <c r="E39" s="171">
        <f t="shared" si="4"/>
        <v>-2867</v>
      </c>
      <c r="F39" s="171">
        <f t="shared" si="4"/>
        <v>-2867</v>
      </c>
      <c r="G39" s="171">
        <f t="shared" si="4"/>
        <v>-2867</v>
      </c>
      <c r="H39" s="171">
        <f t="shared" si="4"/>
        <v>0</v>
      </c>
      <c r="I39" s="171">
        <f t="shared" si="4"/>
        <v>0</v>
      </c>
      <c r="J39" s="171">
        <f t="shared" si="4"/>
        <v>0</v>
      </c>
      <c r="K39" s="171">
        <f t="shared" si="4"/>
        <v>0</v>
      </c>
      <c r="L39" s="171">
        <f t="shared" si="4"/>
        <v>0</v>
      </c>
      <c r="M39" s="171">
        <f t="shared" si="4"/>
        <v>0</v>
      </c>
      <c r="N39" s="171">
        <f t="shared" si="4"/>
        <v>0</v>
      </c>
    </row>
    <row r="40" spans="7:19" s="2" customFormat="1" ht="15">
      <c r="G40" s="1"/>
      <c r="S40" s="1"/>
    </row>
    <row r="41" s="2" customFormat="1" ht="15"/>
    <row r="42" spans="9:10" s="2" customFormat="1" ht="15">
      <c r="I42" s="1"/>
      <c r="J42" s="1"/>
    </row>
    <row r="43" spans="9:10" s="2" customFormat="1" ht="15">
      <c r="I43" s="1"/>
      <c r="J43" s="1"/>
    </row>
    <row r="44" spans="8:28" s="2" customFormat="1" ht="15">
      <c r="H44" s="1"/>
      <c r="I44" s="1"/>
      <c r="J44" s="1"/>
      <c r="U44" s="1"/>
      <c r="V44" s="1"/>
      <c r="W44" s="1"/>
      <c r="X44" s="1"/>
      <c r="Y44" s="1"/>
      <c r="Z44" s="1"/>
      <c r="AA44" s="1"/>
      <c r="AB44" s="1"/>
    </row>
    <row r="45" spans="8:28" s="2" customFormat="1" ht="15">
      <c r="H45" s="1"/>
      <c r="U45" s="1"/>
      <c r="V45" s="1"/>
      <c r="W45" s="1"/>
      <c r="X45" s="1"/>
      <c r="Y45" s="1"/>
      <c r="Z45" s="1"/>
      <c r="AA45" s="1"/>
      <c r="AB45" s="1"/>
    </row>
    <row r="46" spans="8:28" s="2" customFormat="1" ht="15">
      <c r="H46" s="1"/>
      <c r="Q46" s="1"/>
      <c r="U46" s="1"/>
      <c r="V46" s="1"/>
      <c r="W46" s="1"/>
      <c r="X46" s="1"/>
      <c r="Y46" s="1"/>
      <c r="Z46" s="1"/>
      <c r="AA46" s="1"/>
      <c r="AB46" s="1"/>
    </row>
    <row r="47" spans="6:28" s="2" customFormat="1" ht="15">
      <c r="F47" s="1"/>
      <c r="Q47" s="1"/>
      <c r="U47" s="1"/>
      <c r="V47" s="1"/>
      <c r="W47" s="1"/>
      <c r="X47" s="1"/>
      <c r="Y47" s="1"/>
      <c r="Z47" s="1"/>
      <c r="AA47" s="1"/>
      <c r="AB47" s="1"/>
    </row>
    <row r="48" spans="2:28" s="2" customFormat="1" ht="15">
      <c r="B48" s="1"/>
      <c r="C48" s="1"/>
      <c r="D48" s="1"/>
      <c r="E48" s="1"/>
      <c r="P48" s="1"/>
      <c r="Q48" s="1"/>
      <c r="R48" s="1"/>
      <c r="U48" s="1"/>
      <c r="V48" s="1"/>
      <c r="W48" s="1"/>
      <c r="X48" s="1"/>
      <c r="Y48" s="1"/>
      <c r="Z48" s="1"/>
      <c r="AA48" s="1"/>
      <c r="AB48" s="1"/>
    </row>
    <row r="49" spans="2:28" s="2" customFormat="1" ht="15">
      <c r="B49" s="1"/>
      <c r="C49" s="1"/>
      <c r="D49" s="1"/>
      <c r="E49" s="1"/>
      <c r="K49" s="1"/>
      <c r="P49" s="1"/>
      <c r="Q49" s="1"/>
      <c r="R49" s="1"/>
      <c r="U49" s="1"/>
      <c r="V49" s="1"/>
      <c r="W49" s="1"/>
      <c r="X49" s="1"/>
      <c r="Y49" s="1"/>
      <c r="Z49" s="1"/>
      <c r="AA49" s="1"/>
      <c r="AB49" s="1"/>
    </row>
    <row r="50" spans="2:28" s="2" customFormat="1" ht="15">
      <c r="B50" s="1"/>
      <c r="C50" s="1"/>
      <c r="D50" s="1"/>
      <c r="E50" s="1"/>
      <c r="K50" s="1"/>
      <c r="P50" s="1"/>
      <c r="Q50" s="1"/>
      <c r="U50" s="1"/>
      <c r="V50" s="1"/>
      <c r="W50" s="1"/>
      <c r="X50" s="1"/>
      <c r="Y50" s="1"/>
      <c r="Z50" s="1"/>
      <c r="AA50" s="1"/>
      <c r="AB50" s="1"/>
    </row>
    <row r="51" spans="1:28" s="2" customFormat="1" ht="16.5">
      <c r="A51" s="60"/>
      <c r="D51" s="3"/>
      <c r="K51" s="1"/>
      <c r="L51" s="1"/>
      <c r="M51" s="1"/>
      <c r="N51" s="1"/>
      <c r="U51" s="1"/>
      <c r="V51" s="1"/>
      <c r="W51" s="1"/>
      <c r="X51" s="1"/>
      <c r="Y51" s="1"/>
      <c r="Z51" s="1"/>
      <c r="AA51" s="1"/>
      <c r="AB51" s="1"/>
    </row>
    <row r="52" spans="4:28" s="2" customFormat="1" ht="16.5">
      <c r="D52" s="3"/>
      <c r="L52" s="1"/>
      <c r="M52" s="1"/>
      <c r="N52" s="1"/>
      <c r="U52" s="1"/>
      <c r="V52" s="1"/>
      <c r="W52" s="1"/>
      <c r="X52" s="1"/>
      <c r="Y52" s="1"/>
      <c r="Z52" s="1"/>
      <c r="AA52" s="1"/>
      <c r="AB52" s="1"/>
    </row>
    <row r="53" spans="2:28" s="2" customFormat="1" ht="16.5">
      <c r="B53" s="3"/>
      <c r="C53" s="3"/>
      <c r="D53" s="3"/>
      <c r="L53" s="1"/>
      <c r="M53" s="1"/>
      <c r="N53" s="1"/>
      <c r="U53" s="1"/>
      <c r="V53" s="1"/>
      <c r="W53" s="1"/>
      <c r="X53" s="1"/>
      <c r="Y53" s="1"/>
      <c r="Z53" s="1"/>
      <c r="AA53" s="1"/>
      <c r="AB53" s="1"/>
    </row>
    <row r="56" ht="16.5">
      <c r="R56" s="1"/>
    </row>
    <row r="57" ht="16.5">
      <c r="R57" s="1"/>
    </row>
    <row r="58" ht="16.5">
      <c r="R58" s="1"/>
    </row>
  </sheetData>
  <sheetProtection sheet="1" objects="1" scenarios="1" formatColumns="0"/>
  <mergeCells count="6">
    <mergeCell ref="P31:Q31"/>
    <mergeCell ref="R31:S31"/>
    <mergeCell ref="P29:Q29"/>
    <mergeCell ref="R29:S29"/>
    <mergeCell ref="P30:Q30"/>
    <mergeCell ref="R30:S30"/>
  </mergeCells>
  <conditionalFormatting sqref="C25:N25 C39:N39 Q25">
    <cfRule type="cellIs" priority="1" dxfId="12" operator="greaterThan" stopIfTrue="1">
      <formula>0</formula>
    </cfRule>
  </conditionalFormatting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9.140625" style="64" customWidth="1"/>
    <col min="2" max="2" width="14.00390625" style="64" bestFit="1" customWidth="1"/>
    <col min="3" max="3" width="10.421875" style="65" customWidth="1"/>
    <col min="4" max="4" width="51.57421875" style="66" customWidth="1"/>
    <col min="5" max="5" width="18.00390625" style="5" bestFit="1" customWidth="1"/>
    <col min="6" max="7" width="10.140625" style="5" customWidth="1"/>
    <col min="8" max="8" width="10.8515625" style="0" bestFit="1" customWidth="1"/>
    <col min="9" max="9" width="4.7109375" style="0" customWidth="1"/>
    <col min="10" max="10" width="16.7109375" style="0" bestFit="1" customWidth="1"/>
    <col min="11" max="12" width="10.8515625" style="0" bestFit="1" customWidth="1"/>
    <col min="13" max="13" width="14.57421875" style="0" bestFit="1" customWidth="1"/>
    <col min="14" max="14" width="9.7109375" style="0" bestFit="1" customWidth="1"/>
  </cols>
  <sheetData>
    <row r="1" spans="1:4" ht="12.75">
      <c r="A1" s="61" t="s">
        <v>6</v>
      </c>
      <c r="B1" s="61" t="s">
        <v>7</v>
      </c>
      <c r="C1" s="62" t="s">
        <v>8</v>
      </c>
      <c r="D1" s="63" t="s">
        <v>10</v>
      </c>
    </row>
    <row r="2" spans="1:5" ht="12.75">
      <c r="A2" s="61"/>
      <c r="B2" s="61"/>
      <c r="C2" s="62"/>
      <c r="D2" s="63"/>
      <c r="E2" s="79" t="s">
        <v>58</v>
      </c>
    </row>
    <row r="3" spans="1:4" ht="13.5" thickBot="1">
      <c r="A3" s="67">
        <v>38718</v>
      </c>
      <c r="B3" s="64" t="s">
        <v>14</v>
      </c>
      <c r="C3" s="65">
        <v>31.31</v>
      </c>
      <c r="D3" s="139" t="s">
        <v>64</v>
      </c>
    </row>
    <row r="4" spans="1:11" ht="13.5" thickBot="1">
      <c r="A4" s="67">
        <v>38718</v>
      </c>
      <c r="B4" s="64" t="s">
        <v>14</v>
      </c>
      <c r="C4" s="65">
        <v>35</v>
      </c>
      <c r="D4" s="66" t="s">
        <v>65</v>
      </c>
      <c r="E4" s="35" t="s">
        <v>16</v>
      </c>
      <c r="F4" s="31" t="s">
        <v>44</v>
      </c>
      <c r="G4" s="27" t="s">
        <v>43</v>
      </c>
      <c r="H4" s="28" t="s">
        <v>2</v>
      </c>
      <c r="J4" s="36" t="str">
        <f>Budget!E5</f>
        <v>Fixed Expenses</v>
      </c>
      <c r="K4" s="37" t="s">
        <v>43</v>
      </c>
    </row>
    <row r="5" spans="1:11" ht="12.75">
      <c r="A5" s="67">
        <v>38718</v>
      </c>
      <c r="B5" s="64" t="s">
        <v>25</v>
      </c>
      <c r="C5" s="65">
        <v>5</v>
      </c>
      <c r="D5" s="66" t="s">
        <v>66</v>
      </c>
      <c r="E5" s="34" t="str">
        <f>Budget!B6</f>
        <v>Groceries</v>
      </c>
      <c r="F5" s="32">
        <f aca="true" t="shared" si="0" ref="F5:F25">SUMIF(B$1:B$65536,E5,C$1:C$65536)</f>
        <v>183.20000000000002</v>
      </c>
      <c r="G5" s="183">
        <f>Budget!C6</f>
        <v>450</v>
      </c>
      <c r="H5" s="33">
        <f>G5-F5</f>
        <v>266.79999999999995</v>
      </c>
      <c r="J5" s="76" t="str">
        <f>Budget!E6</f>
        <v>Mortgage</v>
      </c>
      <c r="K5" s="38">
        <f>Budget!F6</f>
        <v>700</v>
      </c>
    </row>
    <row r="6" spans="1:11" ht="12.75">
      <c r="A6" s="67">
        <v>38718</v>
      </c>
      <c r="B6" s="64" t="s">
        <v>23</v>
      </c>
      <c r="C6" s="65">
        <v>5</v>
      </c>
      <c r="E6" s="34" t="str">
        <f>Budget!B7</f>
        <v>Gas</v>
      </c>
      <c r="F6" s="32">
        <f t="shared" si="0"/>
        <v>0</v>
      </c>
      <c r="G6" s="184">
        <f>Budget!C7</f>
        <v>125</v>
      </c>
      <c r="H6" s="33">
        <f aca="true" t="shared" si="1" ref="H6:H25">G6-F6</f>
        <v>125</v>
      </c>
      <c r="J6" s="77" t="str">
        <f>Budget!E7</f>
        <v>Maintance</v>
      </c>
      <c r="K6" s="153">
        <f>Budget!F7</f>
        <v>640</v>
      </c>
    </row>
    <row r="7" spans="1:11" ht="12.75">
      <c r="A7" s="67">
        <v>38719</v>
      </c>
      <c r="B7" s="64" t="s">
        <v>82</v>
      </c>
      <c r="C7" s="65">
        <v>4.25</v>
      </c>
      <c r="D7" s="66" t="s">
        <v>67</v>
      </c>
      <c r="E7" s="34" t="str">
        <f>Budget!B8</f>
        <v>Medical</v>
      </c>
      <c r="F7" s="32">
        <f t="shared" si="0"/>
        <v>0</v>
      </c>
      <c r="G7" s="184">
        <f>Budget!C8</f>
        <v>25</v>
      </c>
      <c r="H7" s="33">
        <f t="shared" si="1"/>
        <v>25</v>
      </c>
      <c r="J7" s="77" t="str">
        <f>Budget!E8</f>
        <v>Cable</v>
      </c>
      <c r="K7" s="153">
        <f>Budget!F8</f>
        <v>90</v>
      </c>
    </row>
    <row r="8" spans="1:11" ht="12.75">
      <c r="A8" s="67">
        <v>38720</v>
      </c>
      <c r="B8" s="64" t="s">
        <v>4</v>
      </c>
      <c r="C8" s="65">
        <v>49</v>
      </c>
      <c r="E8" s="34" t="str">
        <f>Budget!B9</f>
        <v>Kids Medical</v>
      </c>
      <c r="F8" s="32">
        <f t="shared" si="0"/>
        <v>30</v>
      </c>
      <c r="G8" s="184">
        <f>Budget!C9</f>
        <v>75</v>
      </c>
      <c r="H8" s="33">
        <f t="shared" si="1"/>
        <v>45</v>
      </c>
      <c r="J8" s="77" t="str">
        <f>Budget!E9</f>
        <v>Netflix</v>
      </c>
      <c r="K8" s="153">
        <f>Budget!F9</f>
        <v>20</v>
      </c>
    </row>
    <row r="9" spans="1:11" ht="12.75">
      <c r="A9" s="67">
        <v>38720</v>
      </c>
      <c r="B9" s="64" t="s">
        <v>23</v>
      </c>
      <c r="C9" s="65">
        <v>250</v>
      </c>
      <c r="D9" s="66" t="s">
        <v>86</v>
      </c>
      <c r="E9" s="34" t="str">
        <f>Budget!B10</f>
        <v>Clothing</v>
      </c>
      <c r="F9" s="32">
        <f t="shared" si="0"/>
        <v>66.31</v>
      </c>
      <c r="G9" s="184">
        <f>Budget!C10</f>
        <v>25</v>
      </c>
      <c r="H9" s="33">
        <f t="shared" si="1"/>
        <v>-41.31</v>
      </c>
      <c r="J9" s="77" t="str">
        <f>Budget!E10</f>
        <v>Phone</v>
      </c>
      <c r="K9" s="153">
        <f>Budget!F10</f>
        <v>90</v>
      </c>
    </row>
    <row r="10" spans="1:11" ht="12.75">
      <c r="A10" s="72">
        <v>38720</v>
      </c>
      <c r="B10" s="73" t="s">
        <v>42</v>
      </c>
      <c r="C10" s="74">
        <v>1804.64</v>
      </c>
      <c r="D10" s="75"/>
      <c r="E10" s="34" t="str">
        <f>Budget!B11</f>
        <v>Kids Clothing</v>
      </c>
      <c r="F10" s="32">
        <f t="shared" si="0"/>
        <v>0</v>
      </c>
      <c r="G10" s="184">
        <f>Budget!C11</f>
        <v>30</v>
      </c>
      <c r="H10" s="33">
        <f t="shared" si="1"/>
        <v>30</v>
      </c>
      <c r="J10" s="77" t="str">
        <f>Budget!E11</f>
        <v>Debt</v>
      </c>
      <c r="K10" s="153">
        <f>Budget!F11</f>
        <v>200</v>
      </c>
    </row>
    <row r="11" spans="1:11" ht="12.75">
      <c r="A11" s="67">
        <v>38721</v>
      </c>
      <c r="B11" s="64" t="s">
        <v>81</v>
      </c>
      <c r="C11" s="65">
        <v>13</v>
      </c>
      <c r="D11" s="66" t="s">
        <v>69</v>
      </c>
      <c r="E11" s="34" t="str">
        <f>Budget!B12</f>
        <v>Going Out</v>
      </c>
      <c r="F11" s="32">
        <f t="shared" si="0"/>
        <v>10.35</v>
      </c>
      <c r="G11" s="184">
        <f>Budget!C12</f>
        <v>75</v>
      </c>
      <c r="H11" s="33">
        <f t="shared" si="1"/>
        <v>64.65</v>
      </c>
      <c r="J11" s="77" t="str">
        <f>Budget!E12</f>
        <v>Savings</v>
      </c>
      <c r="K11" s="153">
        <f>Budget!F12</f>
        <v>600</v>
      </c>
    </row>
    <row r="12" spans="1:11" ht="12.75">
      <c r="A12" s="67">
        <v>38721</v>
      </c>
      <c r="B12" s="64" t="s">
        <v>79</v>
      </c>
      <c r="C12" s="65">
        <v>30</v>
      </c>
      <c r="D12" s="66" t="s">
        <v>70</v>
      </c>
      <c r="E12" s="34" t="str">
        <f>Budget!B13</f>
        <v>Utilities</v>
      </c>
      <c r="F12" s="32">
        <f t="shared" si="0"/>
        <v>0</v>
      </c>
      <c r="G12" s="184">
        <f>Budget!C13</f>
        <v>50</v>
      </c>
      <c r="H12" s="33">
        <f t="shared" si="1"/>
        <v>50</v>
      </c>
      <c r="J12" s="77" t="str">
        <f>Budget!E13</f>
        <v>Car Insurance</v>
      </c>
      <c r="K12" s="153">
        <f>Budget!F13</f>
        <v>100</v>
      </c>
    </row>
    <row r="13" spans="1:11" ht="12.75">
      <c r="A13" s="67">
        <v>38722</v>
      </c>
      <c r="B13" s="64" t="s">
        <v>4</v>
      </c>
      <c r="C13" s="65">
        <v>103.8</v>
      </c>
      <c r="E13" s="34" t="str">
        <f>Budget!B14</f>
        <v>Car</v>
      </c>
      <c r="F13" s="32">
        <f t="shared" si="0"/>
        <v>0</v>
      </c>
      <c r="G13" s="184">
        <f>Budget!C14</f>
        <v>15</v>
      </c>
      <c r="H13" s="33">
        <f t="shared" si="1"/>
        <v>15</v>
      </c>
      <c r="J13" s="77" t="str">
        <f>Budget!E14</f>
        <v>Car</v>
      </c>
      <c r="K13" s="153">
        <f>Budget!F14</f>
        <v>277</v>
      </c>
    </row>
    <row r="14" spans="1:11" ht="12.75">
      <c r="A14" s="67">
        <v>38722</v>
      </c>
      <c r="B14" s="64" t="s">
        <v>82</v>
      </c>
      <c r="C14" s="65">
        <v>14.77</v>
      </c>
      <c r="D14" s="66" t="s">
        <v>71</v>
      </c>
      <c r="E14" s="34" t="str">
        <f>Budget!B15</f>
        <v>John</v>
      </c>
      <c r="F14" s="32">
        <f t="shared" si="0"/>
        <v>1106.57</v>
      </c>
      <c r="G14" s="184">
        <f>Budget!C15</f>
        <v>30</v>
      </c>
      <c r="H14" s="33">
        <f t="shared" si="1"/>
        <v>-1076.57</v>
      </c>
      <c r="J14" s="77" t="str">
        <f>Budget!E15</f>
        <v>Tuition</v>
      </c>
      <c r="K14" s="153">
        <f>Budget!F15</f>
        <v>150</v>
      </c>
    </row>
    <row r="15" spans="1:11" ht="12.75">
      <c r="A15" s="67">
        <v>38723</v>
      </c>
      <c r="B15" s="64" t="s">
        <v>81</v>
      </c>
      <c r="C15" s="65">
        <v>1093.57</v>
      </c>
      <c r="E15" s="34" t="str">
        <f>Budget!B16</f>
        <v>Jane</v>
      </c>
      <c r="F15" s="32">
        <f t="shared" si="0"/>
        <v>19.02</v>
      </c>
      <c r="G15" s="184">
        <f>Budget!C16</f>
        <v>30</v>
      </c>
      <c r="H15" s="33">
        <f t="shared" si="1"/>
        <v>10.98</v>
      </c>
      <c r="J15" s="77" t="str">
        <f>Budget!E16</f>
        <v>Other</v>
      </c>
      <c r="K15" s="153">
        <f>Budget!F16</f>
        <v>0</v>
      </c>
    </row>
    <row r="16" spans="1:11" ht="12.75">
      <c r="A16" s="67">
        <v>38724</v>
      </c>
      <c r="B16" s="64" t="s">
        <v>25</v>
      </c>
      <c r="C16" s="65">
        <v>5.35</v>
      </c>
      <c r="D16" s="66" t="s">
        <v>72</v>
      </c>
      <c r="E16" s="34" t="str">
        <f>Budget!B17</f>
        <v>kids</v>
      </c>
      <c r="F16" s="32">
        <f t="shared" si="0"/>
        <v>0</v>
      </c>
      <c r="G16" s="184">
        <f>Budget!C17</f>
        <v>30</v>
      </c>
      <c r="H16" s="33">
        <f t="shared" si="1"/>
        <v>30</v>
      </c>
      <c r="I16" s="6"/>
      <c r="J16" s="77" t="str">
        <f>Budget!E17</f>
        <v>Other</v>
      </c>
      <c r="K16" s="153">
        <f>Budget!F17</f>
        <v>0</v>
      </c>
    </row>
    <row r="17" spans="1:11" ht="12.75">
      <c r="A17" s="67">
        <v>38725</v>
      </c>
      <c r="B17" s="68" t="s">
        <v>4</v>
      </c>
      <c r="C17" s="69">
        <v>3</v>
      </c>
      <c r="D17" s="70" t="s">
        <v>73</v>
      </c>
      <c r="E17" s="34" t="str">
        <f>Budget!B18</f>
        <v>Misc</v>
      </c>
      <c r="F17" s="32">
        <f t="shared" si="0"/>
        <v>0</v>
      </c>
      <c r="G17" s="184">
        <f>Budget!C18</f>
        <v>200</v>
      </c>
      <c r="H17" s="33">
        <f t="shared" si="1"/>
        <v>200</v>
      </c>
      <c r="I17" s="7"/>
      <c r="J17" s="77" t="str">
        <f>Budget!E18</f>
        <v>Other</v>
      </c>
      <c r="K17" s="153">
        <f>Budget!F18</f>
        <v>0</v>
      </c>
    </row>
    <row r="18" spans="1:11" ht="12.75">
      <c r="A18" s="71">
        <v>38725</v>
      </c>
      <c r="B18" s="68" t="s">
        <v>4</v>
      </c>
      <c r="C18" s="69">
        <v>27.4</v>
      </c>
      <c r="D18" s="70"/>
      <c r="E18" s="34" t="str">
        <f>Budget!B19</f>
        <v>Charity</v>
      </c>
      <c r="F18" s="32">
        <f t="shared" si="0"/>
        <v>255</v>
      </c>
      <c r="G18" s="184">
        <f>Budget!C19</f>
        <v>50</v>
      </c>
      <c r="H18" s="33">
        <f t="shared" si="1"/>
        <v>-205</v>
      </c>
      <c r="I18" s="8"/>
      <c r="J18" s="77" t="str">
        <f>Budget!E19</f>
        <v>Other</v>
      </c>
      <c r="K18" s="153">
        <f>Budget!F19</f>
        <v>0</v>
      </c>
    </row>
    <row r="19" spans="1:11" ht="12.75">
      <c r="A19" s="67"/>
      <c r="E19" s="34" t="str">
        <f>Budget!B20</f>
        <v>Babysitting</v>
      </c>
      <c r="F19" s="32">
        <f t="shared" si="0"/>
        <v>0</v>
      </c>
      <c r="G19" s="184">
        <f>Budget!C20</f>
        <v>25</v>
      </c>
      <c r="H19" s="33">
        <f t="shared" si="1"/>
        <v>25</v>
      </c>
      <c r="J19" s="77" t="str">
        <f>Budget!E20</f>
        <v>Other</v>
      </c>
      <c r="K19" s="153">
        <f>Budget!F20</f>
        <v>0</v>
      </c>
    </row>
    <row r="20" spans="1:11" ht="13.5" thickBot="1">
      <c r="A20" s="67"/>
      <c r="E20" s="34" t="str">
        <f>Budget!B21</f>
        <v>Travel</v>
      </c>
      <c r="F20" s="32">
        <f t="shared" si="0"/>
        <v>0</v>
      </c>
      <c r="G20" s="184">
        <f>Budget!C21</f>
        <v>100</v>
      </c>
      <c r="H20" s="33">
        <f t="shared" si="1"/>
        <v>100</v>
      </c>
      <c r="J20" s="78" t="str">
        <f>Budget!E21</f>
        <v>Other</v>
      </c>
      <c r="K20" s="154">
        <f>Budget!F21</f>
        <v>0</v>
      </c>
    </row>
    <row r="21" spans="1:8" ht="12.75">
      <c r="A21" s="67"/>
      <c r="E21" s="34" t="str">
        <f>Budget!B22</f>
        <v>Emergency</v>
      </c>
      <c r="F21" s="32">
        <f t="shared" si="0"/>
        <v>0</v>
      </c>
      <c r="G21" s="184">
        <f>Budget!C22</f>
        <v>50</v>
      </c>
      <c r="H21" s="33">
        <f t="shared" si="1"/>
        <v>50</v>
      </c>
    </row>
    <row r="22" spans="1:8" ht="12.75">
      <c r="A22" s="67"/>
      <c r="E22" s="34" t="str">
        <f>Budget!B23</f>
        <v>Other</v>
      </c>
      <c r="F22" s="32">
        <f t="shared" si="0"/>
        <v>0</v>
      </c>
      <c r="G22" s="184">
        <f>Budget!C23</f>
        <v>0</v>
      </c>
      <c r="H22" s="33">
        <f t="shared" si="1"/>
        <v>0</v>
      </c>
    </row>
    <row r="23" spans="1:8" ht="12.75">
      <c r="A23" s="67"/>
      <c r="E23" s="34" t="str">
        <f>Budget!B24</f>
        <v>Other</v>
      </c>
      <c r="F23" s="32">
        <f t="shared" si="0"/>
        <v>0</v>
      </c>
      <c r="G23" s="184">
        <f>Budget!C24</f>
        <v>0</v>
      </c>
      <c r="H23" s="33">
        <f t="shared" si="1"/>
        <v>0</v>
      </c>
    </row>
    <row r="24" spans="5:8" ht="12.75">
      <c r="E24" s="34" t="str">
        <f>Budget!B25</f>
        <v>Other</v>
      </c>
      <c r="F24" s="32">
        <f t="shared" si="0"/>
        <v>0</v>
      </c>
      <c r="G24" s="184">
        <f>Budget!C25</f>
        <v>0</v>
      </c>
      <c r="H24" s="33">
        <f t="shared" si="1"/>
        <v>0</v>
      </c>
    </row>
    <row r="25" spans="5:8" ht="13.5" thickBot="1">
      <c r="E25" s="34" t="str">
        <f>Budget!B26</f>
        <v>Other</v>
      </c>
      <c r="F25" s="32">
        <f t="shared" si="0"/>
        <v>0</v>
      </c>
      <c r="G25" s="184">
        <f>Budget!C26</f>
        <v>0</v>
      </c>
      <c r="H25" s="33">
        <f t="shared" si="1"/>
        <v>0</v>
      </c>
    </row>
    <row r="26" spans="5:8" ht="13.5" thickBot="1">
      <c r="E26" s="46" t="s">
        <v>41</v>
      </c>
      <c r="F26" s="39">
        <f>SUM(F5:F25)</f>
        <v>1670.4499999999998</v>
      </c>
      <c r="G26" s="27">
        <f>SUM(G5:G25)</f>
        <v>1385</v>
      </c>
      <c r="H26" s="40">
        <f>SUM(H5:H25)</f>
        <v>-285.44999999999993</v>
      </c>
    </row>
    <row r="27" ht="13.5" thickBot="1"/>
    <row r="28" spans="5:8" ht="13.5" thickBot="1">
      <c r="E28" s="35" t="s">
        <v>9</v>
      </c>
      <c r="F28" s="140" t="s">
        <v>44</v>
      </c>
      <c r="G28" s="141" t="s">
        <v>43</v>
      </c>
      <c r="H28" s="142" t="s">
        <v>2</v>
      </c>
    </row>
    <row r="29" spans="5:8" ht="12.75">
      <c r="E29" s="34" t="str">
        <f>Budget!H7</f>
        <v>John</v>
      </c>
      <c r="F29" s="143">
        <f aca="true" t="shared" si="2" ref="F29:F35">SUMIF(B$1:B$65536,E29,C$1:C$65536)</f>
        <v>1106.57</v>
      </c>
      <c r="G29" s="144">
        <f>Budget!I7</f>
        <v>2200</v>
      </c>
      <c r="H29" s="145">
        <f>F29-G29</f>
        <v>-1093.43</v>
      </c>
    </row>
    <row r="30" spans="5:8" ht="12.75">
      <c r="E30" s="34" t="str">
        <f>Budget!H8</f>
        <v>Jane</v>
      </c>
      <c r="F30" s="143">
        <f t="shared" si="2"/>
        <v>19.02</v>
      </c>
      <c r="G30" s="144">
        <f>Budget!I8</f>
        <v>1800</v>
      </c>
      <c r="H30" s="145">
        <f aca="true" t="shared" si="3" ref="H30:H35">F30-G30</f>
        <v>-1780.98</v>
      </c>
    </row>
    <row r="31" spans="5:8" ht="12.75">
      <c r="E31" s="34" t="str">
        <f>Budget!H9</f>
        <v>Tutoring</v>
      </c>
      <c r="F31" s="155">
        <f t="shared" si="2"/>
        <v>1804.64</v>
      </c>
      <c r="G31" s="152">
        <f>Budget!I9</f>
        <v>750</v>
      </c>
      <c r="H31" s="145">
        <f t="shared" si="3"/>
        <v>1054.64</v>
      </c>
    </row>
    <row r="32" spans="5:8" ht="12.75">
      <c r="E32" s="34" t="str">
        <f>Budget!H10</f>
        <v>Other</v>
      </c>
      <c r="F32" s="155">
        <f t="shared" si="2"/>
        <v>0</v>
      </c>
      <c r="G32" s="152">
        <f>Budget!I10</f>
        <v>0</v>
      </c>
      <c r="H32" s="145">
        <f t="shared" si="3"/>
        <v>0</v>
      </c>
    </row>
    <row r="33" spans="5:8" ht="12.75">
      <c r="E33" s="34" t="str">
        <f>Budget!H11</f>
        <v>Other</v>
      </c>
      <c r="F33" s="155">
        <f t="shared" si="2"/>
        <v>0</v>
      </c>
      <c r="G33" s="152">
        <f>Budget!I11</f>
        <v>0</v>
      </c>
      <c r="H33" s="145">
        <f t="shared" si="3"/>
        <v>0</v>
      </c>
    </row>
    <row r="34" spans="5:8" ht="12.75">
      <c r="E34" s="34" t="str">
        <f>Budget!H12</f>
        <v>Other</v>
      </c>
      <c r="F34" s="143">
        <f t="shared" si="2"/>
        <v>0</v>
      </c>
      <c r="G34" s="144">
        <f>Budget!I12</f>
        <v>0</v>
      </c>
      <c r="H34" s="145">
        <f t="shared" si="3"/>
        <v>0</v>
      </c>
    </row>
    <row r="35" spans="5:8" ht="13.5" thickBot="1">
      <c r="E35" s="146" t="str">
        <f>Budget!H13</f>
        <v>Other</v>
      </c>
      <c r="F35" s="147">
        <f t="shared" si="2"/>
        <v>0</v>
      </c>
      <c r="G35" s="148">
        <f>Budget!I13</f>
        <v>0</v>
      </c>
      <c r="H35" s="145">
        <f t="shared" si="3"/>
        <v>0</v>
      </c>
    </row>
    <row r="36" spans="5:8" ht="13.5" thickBot="1">
      <c r="E36" s="156" t="s">
        <v>41</v>
      </c>
      <c r="F36" s="185">
        <f>SUM(F29:F35)</f>
        <v>2930.23</v>
      </c>
      <c r="G36" s="150">
        <f>SUM(G29:G35)</f>
        <v>4750</v>
      </c>
      <c r="H36" s="151">
        <f>SUM(H29:H35)</f>
        <v>-1819.7699999999998</v>
      </c>
    </row>
  </sheetData>
  <sheetProtection sheet="1" objects="1" scenarios="1" formatColumns="0"/>
  <conditionalFormatting sqref="H4:H26">
    <cfRule type="cellIs" priority="1" dxfId="0" operator="greaterThanOrEqual" stopIfTrue="1">
      <formula>0</formula>
    </cfRule>
  </conditionalFormatting>
  <dataValidations count="2">
    <dataValidation type="date" operator="greaterThan" allowBlank="1" showInputMessage="1" showErrorMessage="1" sqref="A3:A65536">
      <formula1>1</formula1>
    </dataValidation>
    <dataValidation type="list" allowBlank="1" showInputMessage="1" showErrorMessage="1" sqref="B1:B65536">
      <formula1>$E$5:$E$35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64" customWidth="1"/>
    <col min="2" max="2" width="14.00390625" style="64" bestFit="1" customWidth="1"/>
    <col min="3" max="3" width="10.421875" style="65" customWidth="1"/>
    <col min="4" max="4" width="51.57421875" style="66" customWidth="1"/>
    <col min="5" max="5" width="18.00390625" style="5" bestFit="1" customWidth="1"/>
    <col min="6" max="7" width="10.140625" style="5" customWidth="1"/>
    <col min="8" max="8" width="10.8515625" style="0" bestFit="1" customWidth="1"/>
    <col min="9" max="9" width="4.7109375" style="0" customWidth="1"/>
    <col min="10" max="10" width="16.7109375" style="0" bestFit="1" customWidth="1"/>
    <col min="11" max="12" width="10.8515625" style="0" bestFit="1" customWidth="1"/>
    <col min="13" max="13" width="14.57421875" style="0" bestFit="1" customWidth="1"/>
    <col min="14" max="14" width="9.7109375" style="0" bestFit="1" customWidth="1"/>
  </cols>
  <sheetData>
    <row r="1" spans="1:4" ht="12.75">
      <c r="A1" s="61" t="s">
        <v>6</v>
      </c>
      <c r="B1" s="61" t="s">
        <v>7</v>
      </c>
      <c r="C1" s="62" t="s">
        <v>8</v>
      </c>
      <c r="D1" s="63" t="s">
        <v>10</v>
      </c>
    </row>
    <row r="2" spans="1:5" ht="12.75">
      <c r="A2" s="61"/>
      <c r="B2" s="61"/>
      <c r="C2" s="62"/>
      <c r="D2" s="63"/>
      <c r="E2" s="79" t="s">
        <v>58</v>
      </c>
    </row>
    <row r="3" spans="1:4" ht="13.5" thickBot="1">
      <c r="A3" s="67"/>
      <c r="D3" s="63"/>
    </row>
    <row r="4" spans="1:11" ht="13.5" thickBot="1">
      <c r="A4" s="67"/>
      <c r="E4" s="35" t="s">
        <v>16</v>
      </c>
      <c r="F4" s="31" t="s">
        <v>44</v>
      </c>
      <c r="G4" s="27" t="s">
        <v>43</v>
      </c>
      <c r="H4" s="28" t="s">
        <v>2</v>
      </c>
      <c r="J4" s="36" t="str">
        <f>Budget!E5</f>
        <v>Fixed Expenses</v>
      </c>
      <c r="K4" s="37" t="s">
        <v>43</v>
      </c>
    </row>
    <row r="5" spans="1:11" ht="12.75">
      <c r="A5" s="67"/>
      <c r="E5" s="34" t="str">
        <f>Budget!B6</f>
        <v>Groceries</v>
      </c>
      <c r="F5" s="32">
        <f aca="true" t="shared" si="0" ref="F5:F25">SUMIF(B$1:B$65536,E5,C$1:C$65536)</f>
        <v>0</v>
      </c>
      <c r="G5" s="183">
        <f>Budget!C6</f>
        <v>450</v>
      </c>
      <c r="H5" s="33">
        <f>G5-F5</f>
        <v>450</v>
      </c>
      <c r="J5" s="186" t="str">
        <f>Budget!E6</f>
        <v>Mortgage</v>
      </c>
      <c r="K5" s="187">
        <f>Budget!F6</f>
        <v>700</v>
      </c>
    </row>
    <row r="6" spans="1:11" ht="12.75">
      <c r="A6" s="67"/>
      <c r="E6" s="34" t="str">
        <f>Budget!B7</f>
        <v>Gas</v>
      </c>
      <c r="F6" s="32">
        <f t="shared" si="0"/>
        <v>0</v>
      </c>
      <c r="G6" s="184">
        <f>Budget!C7</f>
        <v>125</v>
      </c>
      <c r="H6" s="33">
        <f aca="true" t="shared" si="1" ref="H6:H25">G6-F6</f>
        <v>125</v>
      </c>
      <c r="J6" s="77" t="str">
        <f>Budget!E7</f>
        <v>Maintance</v>
      </c>
      <c r="K6" s="153">
        <f>Budget!F7</f>
        <v>640</v>
      </c>
    </row>
    <row r="7" spans="1:11" ht="12.75">
      <c r="A7" s="67"/>
      <c r="E7" s="34" t="str">
        <f>Budget!B8</f>
        <v>Medical</v>
      </c>
      <c r="F7" s="32">
        <f t="shared" si="0"/>
        <v>0</v>
      </c>
      <c r="G7" s="184">
        <f>Budget!C8</f>
        <v>25</v>
      </c>
      <c r="H7" s="33">
        <f t="shared" si="1"/>
        <v>25</v>
      </c>
      <c r="J7" s="77" t="str">
        <f>Budget!E8</f>
        <v>Cable</v>
      </c>
      <c r="K7" s="153">
        <f>Budget!F8</f>
        <v>90</v>
      </c>
    </row>
    <row r="8" spans="1:11" ht="12.75">
      <c r="A8" s="67"/>
      <c r="E8" s="34" t="str">
        <f>Budget!B9</f>
        <v>Kids Medical</v>
      </c>
      <c r="F8" s="32">
        <f t="shared" si="0"/>
        <v>0</v>
      </c>
      <c r="G8" s="184">
        <f>Budget!C9</f>
        <v>75</v>
      </c>
      <c r="H8" s="33">
        <f t="shared" si="1"/>
        <v>75</v>
      </c>
      <c r="J8" s="77" t="str">
        <f>Budget!E9</f>
        <v>Netflix</v>
      </c>
      <c r="K8" s="153">
        <f>Budget!F9</f>
        <v>20</v>
      </c>
    </row>
    <row r="9" spans="1:11" ht="12.75">
      <c r="A9" s="67"/>
      <c r="E9" s="34" t="str">
        <f>Budget!B10</f>
        <v>Clothing</v>
      </c>
      <c r="F9" s="32">
        <f t="shared" si="0"/>
        <v>0</v>
      </c>
      <c r="G9" s="184">
        <f>Budget!C10</f>
        <v>25</v>
      </c>
      <c r="H9" s="33">
        <f t="shared" si="1"/>
        <v>25</v>
      </c>
      <c r="J9" s="77" t="str">
        <f>Budget!E10</f>
        <v>Phone</v>
      </c>
      <c r="K9" s="153">
        <f>Budget!F10</f>
        <v>90</v>
      </c>
    </row>
    <row r="10" spans="1:11" ht="12.75">
      <c r="A10" s="67"/>
      <c r="E10" s="34" t="str">
        <f>Budget!B11</f>
        <v>Kids Clothing</v>
      </c>
      <c r="F10" s="32">
        <f t="shared" si="0"/>
        <v>0</v>
      </c>
      <c r="G10" s="184">
        <f>Budget!C11</f>
        <v>30</v>
      </c>
      <c r="H10" s="33">
        <f t="shared" si="1"/>
        <v>30</v>
      </c>
      <c r="J10" s="77" t="str">
        <f>Budget!E11</f>
        <v>Debt</v>
      </c>
      <c r="K10" s="153">
        <f>Budget!F11</f>
        <v>200</v>
      </c>
    </row>
    <row r="11" spans="1:11" ht="12.75">
      <c r="A11" s="67"/>
      <c r="E11" s="34" t="str">
        <f>Budget!B12</f>
        <v>Going Out</v>
      </c>
      <c r="F11" s="32">
        <f t="shared" si="0"/>
        <v>0</v>
      </c>
      <c r="G11" s="184">
        <f>Budget!C12</f>
        <v>75</v>
      </c>
      <c r="H11" s="33">
        <f t="shared" si="1"/>
        <v>75</v>
      </c>
      <c r="J11" s="77" t="str">
        <f>Budget!E12</f>
        <v>Savings</v>
      </c>
      <c r="K11" s="153">
        <f>Budget!F12</f>
        <v>600</v>
      </c>
    </row>
    <row r="12" spans="1:11" ht="12.75">
      <c r="A12" s="67"/>
      <c r="E12" s="34" t="str">
        <f>Budget!B13</f>
        <v>Utilities</v>
      </c>
      <c r="F12" s="32">
        <f t="shared" si="0"/>
        <v>0</v>
      </c>
      <c r="G12" s="184">
        <f>Budget!C13</f>
        <v>50</v>
      </c>
      <c r="H12" s="33">
        <f t="shared" si="1"/>
        <v>50</v>
      </c>
      <c r="J12" s="77" t="str">
        <f>Budget!E13</f>
        <v>Car Insurance</v>
      </c>
      <c r="K12" s="153">
        <f>Budget!F13</f>
        <v>100</v>
      </c>
    </row>
    <row r="13" spans="1:11" ht="12.75">
      <c r="A13" s="67"/>
      <c r="E13" s="34" t="str">
        <f>Budget!B14</f>
        <v>Car</v>
      </c>
      <c r="F13" s="32">
        <f t="shared" si="0"/>
        <v>0</v>
      </c>
      <c r="G13" s="184">
        <f>Budget!C14</f>
        <v>15</v>
      </c>
      <c r="H13" s="33">
        <f t="shared" si="1"/>
        <v>15</v>
      </c>
      <c r="J13" s="77" t="str">
        <f>Budget!E14</f>
        <v>Car</v>
      </c>
      <c r="K13" s="153">
        <f>Budget!F14</f>
        <v>277</v>
      </c>
    </row>
    <row r="14" spans="1:11" ht="12.75">
      <c r="A14" s="67"/>
      <c r="E14" s="34" t="str">
        <f>Budget!B15</f>
        <v>John</v>
      </c>
      <c r="F14" s="32">
        <f t="shared" si="0"/>
        <v>0</v>
      </c>
      <c r="G14" s="184">
        <f>Budget!C15</f>
        <v>30</v>
      </c>
      <c r="H14" s="33">
        <f t="shared" si="1"/>
        <v>30</v>
      </c>
      <c r="J14" s="77" t="str">
        <f>Budget!E15</f>
        <v>Tuition</v>
      </c>
      <c r="K14" s="153">
        <f>Budget!F15</f>
        <v>150</v>
      </c>
    </row>
    <row r="15" spans="1:11" ht="12.75">
      <c r="A15" s="67"/>
      <c r="B15" s="68"/>
      <c r="C15" s="69"/>
      <c r="D15" s="70"/>
      <c r="E15" s="34" t="str">
        <f>Budget!B16</f>
        <v>Jane</v>
      </c>
      <c r="F15" s="32">
        <f t="shared" si="0"/>
        <v>0</v>
      </c>
      <c r="G15" s="184">
        <f>Budget!C16</f>
        <v>30</v>
      </c>
      <c r="H15" s="33">
        <f t="shared" si="1"/>
        <v>30</v>
      </c>
      <c r="J15" s="77" t="str">
        <f>Budget!E16</f>
        <v>Other</v>
      </c>
      <c r="K15" s="153">
        <f>Budget!F16</f>
        <v>0</v>
      </c>
    </row>
    <row r="16" spans="1:11" ht="12.75">
      <c r="A16" s="71"/>
      <c r="B16" s="68"/>
      <c r="C16" s="69"/>
      <c r="D16" s="70"/>
      <c r="E16" s="34" t="str">
        <f>Budget!B17</f>
        <v>kids</v>
      </c>
      <c r="F16" s="32">
        <f t="shared" si="0"/>
        <v>0</v>
      </c>
      <c r="G16" s="184">
        <f>Budget!C17</f>
        <v>30</v>
      </c>
      <c r="H16" s="33">
        <f t="shared" si="1"/>
        <v>30</v>
      </c>
      <c r="I16" s="6"/>
      <c r="J16" s="77" t="str">
        <f>Budget!E17</f>
        <v>Other</v>
      </c>
      <c r="K16" s="153">
        <f>Budget!F17</f>
        <v>0</v>
      </c>
    </row>
    <row r="17" spans="1:11" ht="12.75">
      <c r="A17" s="72"/>
      <c r="B17" s="73"/>
      <c r="C17" s="74"/>
      <c r="D17" s="75"/>
      <c r="E17" s="34" t="str">
        <f>Budget!B18</f>
        <v>Misc</v>
      </c>
      <c r="F17" s="32">
        <f t="shared" si="0"/>
        <v>0</v>
      </c>
      <c r="G17" s="184">
        <f>Budget!C18</f>
        <v>200</v>
      </c>
      <c r="H17" s="33">
        <f t="shared" si="1"/>
        <v>200</v>
      </c>
      <c r="I17" s="7"/>
      <c r="J17" s="77" t="str">
        <f>Budget!E18</f>
        <v>Other</v>
      </c>
      <c r="K17" s="153">
        <f>Budget!F18</f>
        <v>0</v>
      </c>
    </row>
    <row r="18" spans="1:11" ht="12.75">
      <c r="A18" s="67"/>
      <c r="E18" s="34" t="str">
        <f>Budget!B19</f>
        <v>Charity</v>
      </c>
      <c r="F18" s="32">
        <f t="shared" si="0"/>
        <v>0</v>
      </c>
      <c r="G18" s="184">
        <f>Budget!C19</f>
        <v>50</v>
      </c>
      <c r="H18" s="33">
        <f t="shared" si="1"/>
        <v>50</v>
      </c>
      <c r="I18" s="8"/>
      <c r="J18" s="77" t="str">
        <f>Budget!E19</f>
        <v>Other</v>
      </c>
      <c r="K18" s="153">
        <f>Budget!F19</f>
        <v>0</v>
      </c>
    </row>
    <row r="19" spans="1:11" ht="12.75">
      <c r="A19" s="67"/>
      <c r="E19" s="34" t="str">
        <f>Budget!B20</f>
        <v>Babysitting</v>
      </c>
      <c r="F19" s="32">
        <f t="shared" si="0"/>
        <v>0</v>
      </c>
      <c r="G19" s="184">
        <f>Budget!C20</f>
        <v>25</v>
      </c>
      <c r="H19" s="33">
        <f t="shared" si="1"/>
        <v>25</v>
      </c>
      <c r="J19" s="77" t="str">
        <f>Budget!E20</f>
        <v>Other</v>
      </c>
      <c r="K19" s="153">
        <f>Budget!F20</f>
        <v>0</v>
      </c>
    </row>
    <row r="20" spans="1:11" ht="13.5" thickBot="1">
      <c r="A20" s="67"/>
      <c r="E20" s="34" t="str">
        <f>Budget!B21</f>
        <v>Travel</v>
      </c>
      <c r="F20" s="32">
        <f t="shared" si="0"/>
        <v>0</v>
      </c>
      <c r="G20" s="184">
        <f>Budget!C21</f>
        <v>100</v>
      </c>
      <c r="H20" s="33">
        <f t="shared" si="1"/>
        <v>100</v>
      </c>
      <c r="J20" s="78" t="str">
        <f>Budget!E21</f>
        <v>Other</v>
      </c>
      <c r="K20" s="154">
        <f>Budget!F21</f>
        <v>0</v>
      </c>
    </row>
    <row r="21" spans="1:8" ht="12.75">
      <c r="A21" s="67"/>
      <c r="E21" s="34" t="str">
        <f>Budget!B22</f>
        <v>Emergency</v>
      </c>
      <c r="F21" s="32">
        <f t="shared" si="0"/>
        <v>0</v>
      </c>
      <c r="G21" s="184">
        <f>Budget!C22</f>
        <v>50</v>
      </c>
      <c r="H21" s="33">
        <f t="shared" si="1"/>
        <v>50</v>
      </c>
    </row>
    <row r="22" spans="1:8" ht="12.75">
      <c r="A22" s="67"/>
      <c r="E22" s="34" t="str">
        <f>Budget!B23</f>
        <v>Other</v>
      </c>
      <c r="F22" s="32">
        <f t="shared" si="0"/>
        <v>0</v>
      </c>
      <c r="G22" s="184">
        <f>Budget!C23</f>
        <v>0</v>
      </c>
      <c r="H22" s="33">
        <f t="shared" si="1"/>
        <v>0</v>
      </c>
    </row>
    <row r="23" spans="1:8" ht="12.75">
      <c r="A23" s="67"/>
      <c r="E23" s="34" t="str">
        <f>Budget!B24</f>
        <v>Other</v>
      </c>
      <c r="F23" s="32">
        <f t="shared" si="0"/>
        <v>0</v>
      </c>
      <c r="G23" s="184">
        <f>Budget!C24</f>
        <v>0</v>
      </c>
      <c r="H23" s="33">
        <f t="shared" si="1"/>
        <v>0</v>
      </c>
    </row>
    <row r="24" spans="5:8" ht="12.75">
      <c r="E24" s="34" t="str">
        <f>Budget!B25</f>
        <v>Other</v>
      </c>
      <c r="F24" s="32">
        <f t="shared" si="0"/>
        <v>0</v>
      </c>
      <c r="G24" s="184">
        <f>Budget!C25</f>
        <v>0</v>
      </c>
      <c r="H24" s="33">
        <f t="shared" si="1"/>
        <v>0</v>
      </c>
    </row>
    <row r="25" spans="5:8" ht="13.5" thickBot="1">
      <c r="E25" s="34" t="str">
        <f>Budget!B26</f>
        <v>Other</v>
      </c>
      <c r="F25" s="32">
        <f t="shared" si="0"/>
        <v>0</v>
      </c>
      <c r="G25" s="184">
        <f>Budget!C26</f>
        <v>0</v>
      </c>
      <c r="H25" s="33">
        <f t="shared" si="1"/>
        <v>0</v>
      </c>
    </row>
    <row r="26" spans="5:8" ht="13.5" thickBot="1">
      <c r="E26" s="46" t="s">
        <v>41</v>
      </c>
      <c r="F26" s="39">
        <f>SUM(F5:F25)</f>
        <v>0</v>
      </c>
      <c r="G26" s="27">
        <f>SUM(G5:G25)</f>
        <v>1385</v>
      </c>
      <c r="H26" s="40">
        <f>SUM(H5:H25)</f>
        <v>1385</v>
      </c>
    </row>
    <row r="27" spans="5:8" ht="13.5" thickBot="1">
      <c r="E27" s="188"/>
      <c r="F27" s="188"/>
      <c r="G27" s="188"/>
      <c r="H27" s="189"/>
    </row>
    <row r="28" spans="5:8" ht="13.5" thickBot="1">
      <c r="E28" s="35" t="s">
        <v>9</v>
      </c>
      <c r="F28" s="140" t="s">
        <v>44</v>
      </c>
      <c r="G28" s="141" t="s">
        <v>43</v>
      </c>
      <c r="H28" s="190" t="s">
        <v>2</v>
      </c>
    </row>
    <row r="29" spans="5:8" ht="12.75">
      <c r="E29" s="34" t="str">
        <f>Budget!H7</f>
        <v>John</v>
      </c>
      <c r="F29" s="143">
        <f aca="true" t="shared" si="2" ref="F29:F35">SUMIF(B$1:B$65536,E29,C$1:C$65536)</f>
        <v>0</v>
      </c>
      <c r="G29" s="144">
        <f>Budget!I7</f>
        <v>2200</v>
      </c>
      <c r="H29" s="149">
        <f>F29-G29</f>
        <v>-2200</v>
      </c>
    </row>
    <row r="30" spans="5:8" ht="12.75">
      <c r="E30" s="34" t="str">
        <f>Budget!H8</f>
        <v>Jane</v>
      </c>
      <c r="F30" s="143">
        <f t="shared" si="2"/>
        <v>0</v>
      </c>
      <c r="G30" s="144">
        <f>Budget!I8</f>
        <v>1800</v>
      </c>
      <c r="H30" s="149">
        <f aca="true" t="shared" si="3" ref="H30:H35">F30-G30</f>
        <v>-1800</v>
      </c>
    </row>
    <row r="31" spans="5:8" ht="12.75">
      <c r="E31" s="34" t="str">
        <f>Budget!H9</f>
        <v>Tutoring</v>
      </c>
      <c r="F31" s="155">
        <f t="shared" si="2"/>
        <v>0</v>
      </c>
      <c r="G31" s="152">
        <f>Budget!I9</f>
        <v>750</v>
      </c>
      <c r="H31" s="149">
        <f t="shared" si="3"/>
        <v>-750</v>
      </c>
    </row>
    <row r="32" spans="5:8" ht="12.75">
      <c r="E32" s="34" t="str">
        <f>Budget!H10</f>
        <v>Other</v>
      </c>
      <c r="F32" s="155">
        <f t="shared" si="2"/>
        <v>0</v>
      </c>
      <c r="G32" s="152">
        <f>Budget!I10</f>
        <v>0</v>
      </c>
      <c r="H32" s="149">
        <f t="shared" si="3"/>
        <v>0</v>
      </c>
    </row>
    <row r="33" spans="5:8" ht="12.75">
      <c r="E33" s="34" t="str">
        <f>Budget!H11</f>
        <v>Other</v>
      </c>
      <c r="F33" s="155">
        <f t="shared" si="2"/>
        <v>0</v>
      </c>
      <c r="G33" s="152">
        <f>Budget!I11</f>
        <v>0</v>
      </c>
      <c r="H33" s="149">
        <f t="shared" si="3"/>
        <v>0</v>
      </c>
    </row>
    <row r="34" spans="5:8" ht="12.75">
      <c r="E34" s="34" t="str">
        <f>Budget!H12</f>
        <v>Other</v>
      </c>
      <c r="F34" s="143">
        <f t="shared" si="2"/>
        <v>0</v>
      </c>
      <c r="G34" s="144">
        <f>Budget!I12</f>
        <v>0</v>
      </c>
      <c r="H34" s="149">
        <f t="shared" si="3"/>
        <v>0</v>
      </c>
    </row>
    <row r="35" spans="5:8" ht="13.5" thickBot="1">
      <c r="E35" s="146" t="str">
        <f>Budget!H13</f>
        <v>Other</v>
      </c>
      <c r="F35" s="147">
        <f t="shared" si="2"/>
        <v>0</v>
      </c>
      <c r="G35" s="148">
        <f>Budget!I13</f>
        <v>0</v>
      </c>
      <c r="H35" s="149">
        <f t="shared" si="3"/>
        <v>0</v>
      </c>
    </row>
    <row r="36" spans="5:8" ht="13.5" thickBot="1">
      <c r="E36" s="156" t="s">
        <v>41</v>
      </c>
      <c r="F36" s="185">
        <f>SUM(F29:F35)</f>
        <v>0</v>
      </c>
      <c r="G36" s="150">
        <f>SUM(G29:G35)</f>
        <v>4750</v>
      </c>
      <c r="H36" s="151">
        <f>SUM(H29:H35)</f>
        <v>-4750</v>
      </c>
    </row>
  </sheetData>
  <sheetProtection sheet="1" objects="1" scenarios="1" formatColumns="0"/>
  <conditionalFormatting sqref="H4:H26">
    <cfRule type="cellIs" priority="1" dxfId="0" operator="greaterThanOrEqual" stopIfTrue="1">
      <formula>0</formula>
    </cfRule>
  </conditionalFormatting>
  <dataValidations count="2">
    <dataValidation type="date" operator="greaterThan" allowBlank="1" showInputMessage="1" showErrorMessage="1" sqref="A3:A65536">
      <formula1>1</formula1>
    </dataValidation>
    <dataValidation type="list" allowBlank="1" showInputMessage="1" showErrorMessage="1" sqref="B3:B65536">
      <formula1>$E$5:$E$35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64" customWidth="1"/>
    <col min="2" max="2" width="14.00390625" style="64" bestFit="1" customWidth="1"/>
    <col min="3" max="3" width="10.421875" style="65" customWidth="1"/>
    <col min="4" max="4" width="51.57421875" style="66" customWidth="1"/>
    <col min="5" max="5" width="18.00390625" style="5" bestFit="1" customWidth="1"/>
    <col min="6" max="7" width="10.140625" style="5" customWidth="1"/>
    <col min="8" max="8" width="10.8515625" style="0" bestFit="1" customWidth="1"/>
    <col min="9" max="9" width="4.7109375" style="0" customWidth="1"/>
    <col min="10" max="10" width="16.7109375" style="0" bestFit="1" customWidth="1"/>
    <col min="11" max="12" width="10.8515625" style="0" bestFit="1" customWidth="1"/>
    <col min="13" max="13" width="14.57421875" style="0" bestFit="1" customWidth="1"/>
    <col min="14" max="14" width="9.7109375" style="0" bestFit="1" customWidth="1"/>
  </cols>
  <sheetData>
    <row r="1" spans="1:4" ht="12.75">
      <c r="A1" s="61" t="s">
        <v>6</v>
      </c>
      <c r="B1" s="61" t="s">
        <v>7</v>
      </c>
      <c r="C1" s="62" t="s">
        <v>8</v>
      </c>
      <c r="D1" s="63" t="s">
        <v>10</v>
      </c>
    </row>
    <row r="2" spans="1:5" ht="12.75">
      <c r="A2" s="61"/>
      <c r="B2" s="61"/>
      <c r="C2" s="62"/>
      <c r="D2" s="63"/>
      <c r="E2" s="79" t="s">
        <v>58</v>
      </c>
    </row>
    <row r="3" spans="1:4" ht="13.5" thickBot="1">
      <c r="A3" s="67"/>
      <c r="D3" s="63"/>
    </row>
    <row r="4" spans="1:11" ht="13.5" thickBot="1">
      <c r="A4" s="67"/>
      <c r="E4" s="35" t="s">
        <v>16</v>
      </c>
      <c r="F4" s="31" t="s">
        <v>44</v>
      </c>
      <c r="G4" s="27" t="s">
        <v>43</v>
      </c>
      <c r="H4" s="28" t="s">
        <v>2</v>
      </c>
      <c r="J4" s="36" t="str">
        <f>Budget!E5</f>
        <v>Fixed Expenses</v>
      </c>
      <c r="K4" s="37" t="s">
        <v>43</v>
      </c>
    </row>
    <row r="5" spans="1:11" ht="12.75">
      <c r="A5" s="67"/>
      <c r="E5" s="34" t="str">
        <f>Budget!B6</f>
        <v>Groceries</v>
      </c>
      <c r="F5" s="32">
        <f aca="true" t="shared" si="0" ref="F5:F25">SUMIF(B$1:B$65536,E5,C$1:C$65536)</f>
        <v>0</v>
      </c>
      <c r="G5" s="183">
        <f>Budget!C6</f>
        <v>450</v>
      </c>
      <c r="H5" s="33">
        <f>G5-F5</f>
        <v>450</v>
      </c>
      <c r="J5" s="186" t="str">
        <f>Budget!E6</f>
        <v>Mortgage</v>
      </c>
      <c r="K5" s="187">
        <f>Budget!F6</f>
        <v>700</v>
      </c>
    </row>
    <row r="6" spans="1:11" ht="12.75">
      <c r="A6" s="67"/>
      <c r="E6" s="34" t="str">
        <f>Budget!B7</f>
        <v>Gas</v>
      </c>
      <c r="F6" s="32">
        <f t="shared" si="0"/>
        <v>0</v>
      </c>
      <c r="G6" s="184">
        <f>Budget!C7</f>
        <v>125</v>
      </c>
      <c r="H6" s="33">
        <f aca="true" t="shared" si="1" ref="H6:H25">G6-F6</f>
        <v>125</v>
      </c>
      <c r="J6" s="77" t="str">
        <f>Budget!E7</f>
        <v>Maintance</v>
      </c>
      <c r="K6" s="153">
        <f>Budget!F7</f>
        <v>640</v>
      </c>
    </row>
    <row r="7" spans="1:11" ht="12.75">
      <c r="A7" s="67"/>
      <c r="E7" s="34" t="str">
        <f>Budget!B8</f>
        <v>Medical</v>
      </c>
      <c r="F7" s="32">
        <f t="shared" si="0"/>
        <v>0</v>
      </c>
      <c r="G7" s="184">
        <f>Budget!C8</f>
        <v>25</v>
      </c>
      <c r="H7" s="33">
        <f t="shared" si="1"/>
        <v>25</v>
      </c>
      <c r="J7" s="77" t="str">
        <f>Budget!E8</f>
        <v>Cable</v>
      </c>
      <c r="K7" s="153">
        <f>Budget!F8</f>
        <v>90</v>
      </c>
    </row>
    <row r="8" spans="1:11" ht="12.75">
      <c r="A8" s="67"/>
      <c r="E8" s="34" t="str">
        <f>Budget!B9</f>
        <v>Kids Medical</v>
      </c>
      <c r="F8" s="32">
        <f t="shared" si="0"/>
        <v>0</v>
      </c>
      <c r="G8" s="184">
        <f>Budget!C9</f>
        <v>75</v>
      </c>
      <c r="H8" s="33">
        <f t="shared" si="1"/>
        <v>75</v>
      </c>
      <c r="J8" s="77" t="str">
        <f>Budget!E9</f>
        <v>Netflix</v>
      </c>
      <c r="K8" s="153">
        <f>Budget!F9</f>
        <v>20</v>
      </c>
    </row>
    <row r="9" spans="1:11" ht="12.75">
      <c r="A9" s="67"/>
      <c r="E9" s="34" t="str">
        <f>Budget!B10</f>
        <v>Clothing</v>
      </c>
      <c r="F9" s="32">
        <f t="shared" si="0"/>
        <v>0</v>
      </c>
      <c r="G9" s="184">
        <f>Budget!C10</f>
        <v>25</v>
      </c>
      <c r="H9" s="33">
        <f t="shared" si="1"/>
        <v>25</v>
      </c>
      <c r="J9" s="77" t="str">
        <f>Budget!E10</f>
        <v>Phone</v>
      </c>
      <c r="K9" s="153">
        <f>Budget!F10</f>
        <v>90</v>
      </c>
    </row>
    <row r="10" spans="1:11" ht="12.75">
      <c r="A10" s="67"/>
      <c r="E10" s="34" t="str">
        <f>Budget!B11</f>
        <v>Kids Clothing</v>
      </c>
      <c r="F10" s="32">
        <f t="shared" si="0"/>
        <v>0</v>
      </c>
      <c r="G10" s="184">
        <f>Budget!C11</f>
        <v>30</v>
      </c>
      <c r="H10" s="33">
        <f t="shared" si="1"/>
        <v>30</v>
      </c>
      <c r="J10" s="77" t="str">
        <f>Budget!E11</f>
        <v>Debt</v>
      </c>
      <c r="K10" s="153">
        <f>Budget!F11</f>
        <v>200</v>
      </c>
    </row>
    <row r="11" spans="1:11" ht="12.75">
      <c r="A11" s="67"/>
      <c r="E11" s="34" t="str">
        <f>Budget!B12</f>
        <v>Going Out</v>
      </c>
      <c r="F11" s="32">
        <f t="shared" si="0"/>
        <v>0</v>
      </c>
      <c r="G11" s="184">
        <f>Budget!C12</f>
        <v>75</v>
      </c>
      <c r="H11" s="33">
        <f t="shared" si="1"/>
        <v>75</v>
      </c>
      <c r="J11" s="77" t="str">
        <f>Budget!E12</f>
        <v>Savings</v>
      </c>
      <c r="K11" s="153">
        <f>Budget!F12</f>
        <v>600</v>
      </c>
    </row>
    <row r="12" spans="1:11" ht="12.75">
      <c r="A12" s="67"/>
      <c r="E12" s="34" t="str">
        <f>Budget!B13</f>
        <v>Utilities</v>
      </c>
      <c r="F12" s="32">
        <f t="shared" si="0"/>
        <v>0</v>
      </c>
      <c r="G12" s="184">
        <f>Budget!C13</f>
        <v>50</v>
      </c>
      <c r="H12" s="33">
        <f t="shared" si="1"/>
        <v>50</v>
      </c>
      <c r="J12" s="77" t="str">
        <f>Budget!E13</f>
        <v>Car Insurance</v>
      </c>
      <c r="K12" s="153">
        <f>Budget!F13</f>
        <v>100</v>
      </c>
    </row>
    <row r="13" spans="1:11" ht="12.75">
      <c r="A13" s="67"/>
      <c r="E13" s="34" t="str">
        <f>Budget!B14</f>
        <v>Car</v>
      </c>
      <c r="F13" s="32">
        <f t="shared" si="0"/>
        <v>0</v>
      </c>
      <c r="G13" s="184">
        <f>Budget!C14</f>
        <v>15</v>
      </c>
      <c r="H13" s="33">
        <f t="shared" si="1"/>
        <v>15</v>
      </c>
      <c r="J13" s="77" t="str">
        <f>Budget!E14</f>
        <v>Car</v>
      </c>
      <c r="K13" s="153">
        <f>Budget!F14</f>
        <v>277</v>
      </c>
    </row>
    <row r="14" spans="1:11" ht="12.75">
      <c r="A14" s="67"/>
      <c r="E14" s="34" t="str">
        <f>Budget!B15</f>
        <v>John</v>
      </c>
      <c r="F14" s="32">
        <f t="shared" si="0"/>
        <v>0</v>
      </c>
      <c r="G14" s="184">
        <f>Budget!C15</f>
        <v>30</v>
      </c>
      <c r="H14" s="33">
        <f t="shared" si="1"/>
        <v>30</v>
      </c>
      <c r="J14" s="77" t="str">
        <f>Budget!E15</f>
        <v>Tuition</v>
      </c>
      <c r="K14" s="153">
        <f>Budget!F15</f>
        <v>150</v>
      </c>
    </row>
    <row r="15" spans="1:11" ht="12.75">
      <c r="A15" s="67"/>
      <c r="B15" s="68"/>
      <c r="C15" s="69"/>
      <c r="D15" s="70"/>
      <c r="E15" s="34" t="str">
        <f>Budget!B16</f>
        <v>Jane</v>
      </c>
      <c r="F15" s="32">
        <f t="shared" si="0"/>
        <v>0</v>
      </c>
      <c r="G15" s="184">
        <f>Budget!C16</f>
        <v>30</v>
      </c>
      <c r="H15" s="33">
        <f t="shared" si="1"/>
        <v>30</v>
      </c>
      <c r="J15" s="77" t="str">
        <f>Budget!E16</f>
        <v>Other</v>
      </c>
      <c r="K15" s="153">
        <f>Budget!F16</f>
        <v>0</v>
      </c>
    </row>
    <row r="16" spans="1:11" ht="12.75">
      <c r="A16" s="71"/>
      <c r="B16" s="68"/>
      <c r="C16" s="69"/>
      <c r="D16" s="70"/>
      <c r="E16" s="34" t="str">
        <f>Budget!B17</f>
        <v>kids</v>
      </c>
      <c r="F16" s="32">
        <f t="shared" si="0"/>
        <v>0</v>
      </c>
      <c r="G16" s="184">
        <f>Budget!C17</f>
        <v>30</v>
      </c>
      <c r="H16" s="33">
        <f t="shared" si="1"/>
        <v>30</v>
      </c>
      <c r="I16" s="6"/>
      <c r="J16" s="77" t="str">
        <f>Budget!E17</f>
        <v>Other</v>
      </c>
      <c r="K16" s="153">
        <f>Budget!F17</f>
        <v>0</v>
      </c>
    </row>
    <row r="17" spans="1:11" ht="12.75">
      <c r="A17" s="72"/>
      <c r="B17" s="73"/>
      <c r="C17" s="74"/>
      <c r="D17" s="75"/>
      <c r="E17" s="34" t="str">
        <f>Budget!B18</f>
        <v>Misc</v>
      </c>
      <c r="F17" s="32">
        <f t="shared" si="0"/>
        <v>0</v>
      </c>
      <c r="G17" s="184">
        <f>Budget!C18</f>
        <v>200</v>
      </c>
      <c r="H17" s="33">
        <f t="shared" si="1"/>
        <v>200</v>
      </c>
      <c r="I17" s="7"/>
      <c r="J17" s="77" t="str">
        <f>Budget!E18</f>
        <v>Other</v>
      </c>
      <c r="K17" s="153">
        <f>Budget!F18</f>
        <v>0</v>
      </c>
    </row>
    <row r="18" spans="1:11" ht="12.75">
      <c r="A18" s="67"/>
      <c r="E18" s="34" t="str">
        <f>Budget!B19</f>
        <v>Charity</v>
      </c>
      <c r="F18" s="32">
        <f t="shared" si="0"/>
        <v>0</v>
      </c>
      <c r="G18" s="184">
        <f>Budget!C19</f>
        <v>50</v>
      </c>
      <c r="H18" s="33">
        <f t="shared" si="1"/>
        <v>50</v>
      </c>
      <c r="I18" s="8"/>
      <c r="J18" s="77" t="str">
        <f>Budget!E19</f>
        <v>Other</v>
      </c>
      <c r="K18" s="153">
        <f>Budget!F19</f>
        <v>0</v>
      </c>
    </row>
    <row r="19" spans="1:11" ht="12.75">
      <c r="A19" s="67"/>
      <c r="E19" s="34" t="str">
        <f>Budget!B20</f>
        <v>Babysitting</v>
      </c>
      <c r="F19" s="32">
        <f t="shared" si="0"/>
        <v>0</v>
      </c>
      <c r="G19" s="184">
        <f>Budget!C20</f>
        <v>25</v>
      </c>
      <c r="H19" s="33">
        <f t="shared" si="1"/>
        <v>25</v>
      </c>
      <c r="J19" s="77" t="str">
        <f>Budget!E20</f>
        <v>Other</v>
      </c>
      <c r="K19" s="153">
        <f>Budget!F20</f>
        <v>0</v>
      </c>
    </row>
    <row r="20" spans="1:11" ht="13.5" thickBot="1">
      <c r="A20" s="67"/>
      <c r="E20" s="34" t="str">
        <f>Budget!B21</f>
        <v>Travel</v>
      </c>
      <c r="F20" s="32">
        <f t="shared" si="0"/>
        <v>0</v>
      </c>
      <c r="G20" s="184">
        <f>Budget!C21</f>
        <v>100</v>
      </c>
      <c r="H20" s="33">
        <f t="shared" si="1"/>
        <v>100</v>
      </c>
      <c r="J20" s="78" t="str">
        <f>Budget!E21</f>
        <v>Other</v>
      </c>
      <c r="K20" s="154">
        <f>Budget!F21</f>
        <v>0</v>
      </c>
    </row>
    <row r="21" spans="1:8" ht="12.75">
      <c r="A21" s="67"/>
      <c r="E21" s="34" t="str">
        <f>Budget!B22</f>
        <v>Emergency</v>
      </c>
      <c r="F21" s="32">
        <f t="shared" si="0"/>
        <v>0</v>
      </c>
      <c r="G21" s="184">
        <f>Budget!C22</f>
        <v>50</v>
      </c>
      <c r="H21" s="33">
        <f t="shared" si="1"/>
        <v>50</v>
      </c>
    </row>
    <row r="22" spans="1:8" ht="12.75">
      <c r="A22" s="67"/>
      <c r="E22" s="34" t="str">
        <f>Budget!B23</f>
        <v>Other</v>
      </c>
      <c r="F22" s="32">
        <f t="shared" si="0"/>
        <v>0</v>
      </c>
      <c r="G22" s="184">
        <f>Budget!C23</f>
        <v>0</v>
      </c>
      <c r="H22" s="33">
        <f t="shared" si="1"/>
        <v>0</v>
      </c>
    </row>
    <row r="23" spans="1:8" ht="12.75">
      <c r="A23" s="67"/>
      <c r="E23" s="34" t="str">
        <f>Budget!B24</f>
        <v>Other</v>
      </c>
      <c r="F23" s="32">
        <f t="shared" si="0"/>
        <v>0</v>
      </c>
      <c r="G23" s="184">
        <f>Budget!C24</f>
        <v>0</v>
      </c>
      <c r="H23" s="33">
        <f t="shared" si="1"/>
        <v>0</v>
      </c>
    </row>
    <row r="24" spans="5:8" ht="12.75">
      <c r="E24" s="34" t="str">
        <f>Budget!B25</f>
        <v>Other</v>
      </c>
      <c r="F24" s="32">
        <f t="shared" si="0"/>
        <v>0</v>
      </c>
      <c r="G24" s="184">
        <f>Budget!C25</f>
        <v>0</v>
      </c>
      <c r="H24" s="33">
        <f t="shared" si="1"/>
        <v>0</v>
      </c>
    </row>
    <row r="25" spans="5:8" ht="13.5" thickBot="1">
      <c r="E25" s="34" t="str">
        <f>Budget!B26</f>
        <v>Other</v>
      </c>
      <c r="F25" s="32">
        <f t="shared" si="0"/>
        <v>0</v>
      </c>
      <c r="G25" s="184">
        <f>Budget!C26</f>
        <v>0</v>
      </c>
      <c r="H25" s="33">
        <f t="shared" si="1"/>
        <v>0</v>
      </c>
    </row>
    <row r="26" spans="5:8" ht="13.5" thickBot="1">
      <c r="E26" s="46" t="s">
        <v>41</v>
      </c>
      <c r="F26" s="39">
        <f>SUM(F5:F25)</f>
        <v>0</v>
      </c>
      <c r="G26" s="27">
        <f>SUM(G5:G25)</f>
        <v>1385</v>
      </c>
      <c r="H26" s="40">
        <f>SUM(H5:H25)</f>
        <v>1385</v>
      </c>
    </row>
    <row r="27" spans="5:8" ht="13.5" thickBot="1">
      <c r="E27" s="188"/>
      <c r="F27" s="188"/>
      <c r="G27" s="188"/>
      <c r="H27" s="189"/>
    </row>
    <row r="28" spans="5:8" ht="13.5" thickBot="1">
      <c r="E28" s="35" t="s">
        <v>9</v>
      </c>
      <c r="F28" s="140" t="s">
        <v>44</v>
      </c>
      <c r="G28" s="141" t="s">
        <v>43</v>
      </c>
      <c r="H28" s="190" t="s">
        <v>2</v>
      </c>
    </row>
    <row r="29" spans="5:8" ht="12.75">
      <c r="E29" s="34" t="str">
        <f>Budget!H7</f>
        <v>John</v>
      </c>
      <c r="F29" s="143">
        <f aca="true" t="shared" si="2" ref="F29:F35">SUMIF(B$1:B$65536,E29,C$1:C$65536)</f>
        <v>0</v>
      </c>
      <c r="G29" s="144">
        <f>Budget!I7</f>
        <v>2200</v>
      </c>
      <c r="H29" s="149">
        <f>F29-G29</f>
        <v>-2200</v>
      </c>
    </row>
    <row r="30" spans="5:8" ht="12.75">
      <c r="E30" s="34" t="str">
        <f>Budget!H8</f>
        <v>Jane</v>
      </c>
      <c r="F30" s="143">
        <f t="shared" si="2"/>
        <v>0</v>
      </c>
      <c r="G30" s="144">
        <f>Budget!I8</f>
        <v>1800</v>
      </c>
      <c r="H30" s="149">
        <f aca="true" t="shared" si="3" ref="H30:H35">F30-G30</f>
        <v>-1800</v>
      </c>
    </row>
    <row r="31" spans="5:8" ht="12.75">
      <c r="E31" s="34" t="str">
        <f>Budget!H9</f>
        <v>Tutoring</v>
      </c>
      <c r="F31" s="155">
        <f t="shared" si="2"/>
        <v>0</v>
      </c>
      <c r="G31" s="152">
        <f>Budget!I9</f>
        <v>750</v>
      </c>
      <c r="H31" s="149">
        <f t="shared" si="3"/>
        <v>-750</v>
      </c>
    </row>
    <row r="32" spans="5:8" ht="12.75">
      <c r="E32" s="34" t="str">
        <f>Budget!H10</f>
        <v>Other</v>
      </c>
      <c r="F32" s="155">
        <f t="shared" si="2"/>
        <v>0</v>
      </c>
      <c r="G32" s="152">
        <f>Budget!I10</f>
        <v>0</v>
      </c>
      <c r="H32" s="149">
        <f t="shared" si="3"/>
        <v>0</v>
      </c>
    </row>
    <row r="33" spans="5:8" ht="12.75">
      <c r="E33" s="34" t="str">
        <f>Budget!H11</f>
        <v>Other</v>
      </c>
      <c r="F33" s="155">
        <f t="shared" si="2"/>
        <v>0</v>
      </c>
      <c r="G33" s="152">
        <f>Budget!I11</f>
        <v>0</v>
      </c>
      <c r="H33" s="149">
        <f t="shared" si="3"/>
        <v>0</v>
      </c>
    </row>
    <row r="34" spans="5:8" ht="12.75">
      <c r="E34" s="34" t="str">
        <f>Budget!H12</f>
        <v>Other</v>
      </c>
      <c r="F34" s="143">
        <f t="shared" si="2"/>
        <v>0</v>
      </c>
      <c r="G34" s="144">
        <f>Budget!I12</f>
        <v>0</v>
      </c>
      <c r="H34" s="149">
        <f t="shared" si="3"/>
        <v>0</v>
      </c>
    </row>
    <row r="35" spans="5:8" ht="13.5" thickBot="1">
      <c r="E35" s="146" t="str">
        <f>Budget!H13</f>
        <v>Other</v>
      </c>
      <c r="F35" s="147">
        <f t="shared" si="2"/>
        <v>0</v>
      </c>
      <c r="G35" s="148">
        <f>Budget!I13</f>
        <v>0</v>
      </c>
      <c r="H35" s="149">
        <f t="shared" si="3"/>
        <v>0</v>
      </c>
    </row>
    <row r="36" spans="5:8" ht="13.5" thickBot="1">
      <c r="E36" s="156" t="s">
        <v>41</v>
      </c>
      <c r="F36" s="185">
        <f>SUM(F29:F35)</f>
        <v>0</v>
      </c>
      <c r="G36" s="150">
        <f>SUM(G29:G35)</f>
        <v>4750</v>
      </c>
      <c r="H36" s="151">
        <f>SUM(H29:H35)</f>
        <v>-4750</v>
      </c>
    </row>
  </sheetData>
  <sheetProtection sheet="1" objects="1" scenarios="1" formatColumns="0"/>
  <conditionalFormatting sqref="H4:H26">
    <cfRule type="cellIs" priority="1" dxfId="0" operator="greaterThanOrEqual" stopIfTrue="1">
      <formula>0</formula>
    </cfRule>
  </conditionalFormatting>
  <dataValidations count="2">
    <dataValidation type="date" operator="greaterThan" allowBlank="1" showInputMessage="1" showErrorMessage="1" sqref="A3:A65536">
      <formula1>1</formula1>
    </dataValidation>
    <dataValidation type="list" allowBlank="1" showInputMessage="1" showErrorMessage="1" sqref="B3:B65536">
      <formula1>$E$5:$E$35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64" customWidth="1"/>
    <col min="2" max="2" width="14.00390625" style="64" bestFit="1" customWidth="1"/>
    <col min="3" max="3" width="10.421875" style="65" customWidth="1"/>
    <col min="4" max="4" width="51.57421875" style="66" customWidth="1"/>
    <col min="5" max="5" width="18.00390625" style="5" bestFit="1" customWidth="1"/>
    <col min="6" max="7" width="10.140625" style="5" customWidth="1"/>
    <col min="8" max="8" width="10.8515625" style="0" bestFit="1" customWidth="1"/>
    <col min="9" max="9" width="4.7109375" style="0" customWidth="1"/>
    <col min="10" max="10" width="16.7109375" style="0" bestFit="1" customWidth="1"/>
    <col min="11" max="12" width="10.8515625" style="0" bestFit="1" customWidth="1"/>
    <col min="13" max="13" width="14.57421875" style="0" bestFit="1" customWidth="1"/>
    <col min="14" max="14" width="9.7109375" style="0" bestFit="1" customWidth="1"/>
  </cols>
  <sheetData>
    <row r="1" spans="1:4" ht="12.75">
      <c r="A1" s="61" t="s">
        <v>6</v>
      </c>
      <c r="B1" s="61" t="s">
        <v>7</v>
      </c>
      <c r="C1" s="62" t="s">
        <v>8</v>
      </c>
      <c r="D1" s="63" t="s">
        <v>10</v>
      </c>
    </row>
    <row r="2" spans="1:5" ht="12.75">
      <c r="A2" s="61"/>
      <c r="B2" s="61"/>
      <c r="C2" s="62"/>
      <c r="D2" s="63"/>
      <c r="E2" s="79" t="s">
        <v>58</v>
      </c>
    </row>
    <row r="3" spans="1:4" ht="13.5" thickBot="1">
      <c r="A3" s="67"/>
      <c r="D3" s="63"/>
    </row>
    <row r="4" spans="1:11" ht="13.5" thickBot="1">
      <c r="A4" s="67"/>
      <c r="E4" s="35" t="s">
        <v>16</v>
      </c>
      <c r="F4" s="31" t="s">
        <v>44</v>
      </c>
      <c r="G4" s="27" t="s">
        <v>43</v>
      </c>
      <c r="H4" s="28" t="s">
        <v>2</v>
      </c>
      <c r="J4" s="36" t="str">
        <f>Budget!E5</f>
        <v>Fixed Expenses</v>
      </c>
      <c r="K4" s="37" t="s">
        <v>43</v>
      </c>
    </row>
    <row r="5" spans="1:11" ht="12.75">
      <c r="A5" s="67"/>
      <c r="E5" s="34" t="str">
        <f>Budget!B6</f>
        <v>Groceries</v>
      </c>
      <c r="F5" s="32">
        <f aca="true" t="shared" si="0" ref="F5:F25">SUMIF(B$1:B$65536,E5,C$1:C$65536)</f>
        <v>0</v>
      </c>
      <c r="G5" s="183">
        <f>Budget!C6</f>
        <v>450</v>
      </c>
      <c r="H5" s="33">
        <f>G5-F5</f>
        <v>450</v>
      </c>
      <c r="J5" s="186" t="str">
        <f>Budget!E6</f>
        <v>Mortgage</v>
      </c>
      <c r="K5" s="187">
        <f>Budget!F6</f>
        <v>700</v>
      </c>
    </row>
    <row r="6" spans="1:11" ht="12.75">
      <c r="A6" s="67"/>
      <c r="E6" s="34" t="str">
        <f>Budget!B7</f>
        <v>Gas</v>
      </c>
      <c r="F6" s="32">
        <f t="shared" si="0"/>
        <v>0</v>
      </c>
      <c r="G6" s="184">
        <f>Budget!C7</f>
        <v>125</v>
      </c>
      <c r="H6" s="33">
        <f aca="true" t="shared" si="1" ref="H6:H25">G6-F6</f>
        <v>125</v>
      </c>
      <c r="J6" s="77" t="str">
        <f>Budget!E7</f>
        <v>Maintance</v>
      </c>
      <c r="K6" s="153">
        <f>Budget!F7</f>
        <v>640</v>
      </c>
    </row>
    <row r="7" spans="1:11" ht="12.75">
      <c r="A7" s="67"/>
      <c r="E7" s="34" t="str">
        <f>Budget!B8</f>
        <v>Medical</v>
      </c>
      <c r="F7" s="32">
        <f t="shared" si="0"/>
        <v>0</v>
      </c>
      <c r="G7" s="184">
        <f>Budget!C8</f>
        <v>25</v>
      </c>
      <c r="H7" s="33">
        <f t="shared" si="1"/>
        <v>25</v>
      </c>
      <c r="J7" s="77" t="str">
        <f>Budget!E8</f>
        <v>Cable</v>
      </c>
      <c r="K7" s="153">
        <f>Budget!F8</f>
        <v>90</v>
      </c>
    </row>
    <row r="8" spans="1:11" ht="12.75">
      <c r="A8" s="67"/>
      <c r="E8" s="34" t="str">
        <f>Budget!B9</f>
        <v>Kids Medical</v>
      </c>
      <c r="F8" s="32">
        <f t="shared" si="0"/>
        <v>0</v>
      </c>
      <c r="G8" s="184">
        <f>Budget!C9</f>
        <v>75</v>
      </c>
      <c r="H8" s="33">
        <f t="shared" si="1"/>
        <v>75</v>
      </c>
      <c r="J8" s="77" t="str">
        <f>Budget!E9</f>
        <v>Netflix</v>
      </c>
      <c r="K8" s="153">
        <f>Budget!F9</f>
        <v>20</v>
      </c>
    </row>
    <row r="9" spans="1:11" ht="12.75">
      <c r="A9" s="67"/>
      <c r="E9" s="34" t="str">
        <f>Budget!B10</f>
        <v>Clothing</v>
      </c>
      <c r="F9" s="32">
        <f t="shared" si="0"/>
        <v>0</v>
      </c>
      <c r="G9" s="184">
        <f>Budget!C10</f>
        <v>25</v>
      </c>
      <c r="H9" s="33">
        <f t="shared" si="1"/>
        <v>25</v>
      </c>
      <c r="J9" s="77" t="str">
        <f>Budget!E10</f>
        <v>Phone</v>
      </c>
      <c r="K9" s="153">
        <f>Budget!F10</f>
        <v>90</v>
      </c>
    </row>
    <row r="10" spans="1:11" ht="12.75">
      <c r="A10" s="67"/>
      <c r="E10" s="34" t="str">
        <f>Budget!B11</f>
        <v>Kids Clothing</v>
      </c>
      <c r="F10" s="32">
        <f t="shared" si="0"/>
        <v>0</v>
      </c>
      <c r="G10" s="184">
        <f>Budget!C11</f>
        <v>30</v>
      </c>
      <c r="H10" s="33">
        <f t="shared" si="1"/>
        <v>30</v>
      </c>
      <c r="J10" s="77" t="str">
        <f>Budget!E11</f>
        <v>Debt</v>
      </c>
      <c r="K10" s="153">
        <f>Budget!F11</f>
        <v>200</v>
      </c>
    </row>
    <row r="11" spans="1:11" ht="12.75">
      <c r="A11" s="67"/>
      <c r="E11" s="34" t="str">
        <f>Budget!B12</f>
        <v>Going Out</v>
      </c>
      <c r="F11" s="32">
        <f t="shared" si="0"/>
        <v>0</v>
      </c>
      <c r="G11" s="184">
        <f>Budget!C12</f>
        <v>75</v>
      </c>
      <c r="H11" s="33">
        <f t="shared" si="1"/>
        <v>75</v>
      </c>
      <c r="J11" s="77" t="str">
        <f>Budget!E12</f>
        <v>Savings</v>
      </c>
      <c r="K11" s="153">
        <f>Budget!F12</f>
        <v>600</v>
      </c>
    </row>
    <row r="12" spans="1:11" ht="12.75">
      <c r="A12" s="67"/>
      <c r="E12" s="34" t="str">
        <f>Budget!B13</f>
        <v>Utilities</v>
      </c>
      <c r="F12" s="32">
        <f t="shared" si="0"/>
        <v>0</v>
      </c>
      <c r="G12" s="184">
        <f>Budget!C13</f>
        <v>50</v>
      </c>
      <c r="H12" s="33">
        <f t="shared" si="1"/>
        <v>50</v>
      </c>
      <c r="J12" s="77" t="str">
        <f>Budget!E13</f>
        <v>Car Insurance</v>
      </c>
      <c r="K12" s="153">
        <f>Budget!F13</f>
        <v>100</v>
      </c>
    </row>
    <row r="13" spans="1:11" ht="12.75">
      <c r="A13" s="67"/>
      <c r="E13" s="34" t="str">
        <f>Budget!B14</f>
        <v>Car</v>
      </c>
      <c r="F13" s="32">
        <f t="shared" si="0"/>
        <v>0</v>
      </c>
      <c r="G13" s="184">
        <f>Budget!C14</f>
        <v>15</v>
      </c>
      <c r="H13" s="33">
        <f t="shared" si="1"/>
        <v>15</v>
      </c>
      <c r="J13" s="77" t="str">
        <f>Budget!E14</f>
        <v>Car</v>
      </c>
      <c r="K13" s="153">
        <f>Budget!F14</f>
        <v>277</v>
      </c>
    </row>
    <row r="14" spans="1:11" ht="12.75">
      <c r="A14" s="67"/>
      <c r="E14" s="34" t="str">
        <f>Budget!B15</f>
        <v>John</v>
      </c>
      <c r="F14" s="32">
        <f t="shared" si="0"/>
        <v>0</v>
      </c>
      <c r="G14" s="184">
        <f>Budget!C15</f>
        <v>30</v>
      </c>
      <c r="H14" s="33">
        <f t="shared" si="1"/>
        <v>30</v>
      </c>
      <c r="J14" s="77" t="str">
        <f>Budget!E15</f>
        <v>Tuition</v>
      </c>
      <c r="K14" s="153">
        <f>Budget!F15</f>
        <v>150</v>
      </c>
    </row>
    <row r="15" spans="1:11" ht="12.75">
      <c r="A15" s="67"/>
      <c r="B15" s="68"/>
      <c r="C15" s="69"/>
      <c r="D15" s="70"/>
      <c r="E15" s="34" t="str">
        <f>Budget!B16</f>
        <v>Jane</v>
      </c>
      <c r="F15" s="32">
        <f t="shared" si="0"/>
        <v>0</v>
      </c>
      <c r="G15" s="184">
        <f>Budget!C16</f>
        <v>30</v>
      </c>
      <c r="H15" s="33">
        <f t="shared" si="1"/>
        <v>30</v>
      </c>
      <c r="J15" s="77" t="str">
        <f>Budget!E16</f>
        <v>Other</v>
      </c>
      <c r="K15" s="153">
        <f>Budget!F16</f>
        <v>0</v>
      </c>
    </row>
    <row r="16" spans="1:11" ht="12.75">
      <c r="A16" s="71"/>
      <c r="B16" s="68"/>
      <c r="C16" s="69"/>
      <c r="D16" s="70"/>
      <c r="E16" s="34" t="str">
        <f>Budget!B17</f>
        <v>kids</v>
      </c>
      <c r="F16" s="32">
        <f t="shared" si="0"/>
        <v>0</v>
      </c>
      <c r="G16" s="184">
        <f>Budget!C17</f>
        <v>30</v>
      </c>
      <c r="H16" s="33">
        <f t="shared" si="1"/>
        <v>30</v>
      </c>
      <c r="I16" s="6"/>
      <c r="J16" s="77" t="str">
        <f>Budget!E17</f>
        <v>Other</v>
      </c>
      <c r="K16" s="153">
        <f>Budget!F17</f>
        <v>0</v>
      </c>
    </row>
    <row r="17" spans="1:11" ht="12.75">
      <c r="A17" s="72"/>
      <c r="B17" s="73"/>
      <c r="C17" s="74"/>
      <c r="D17" s="75"/>
      <c r="E17" s="34" t="str">
        <f>Budget!B18</f>
        <v>Misc</v>
      </c>
      <c r="F17" s="32">
        <f t="shared" si="0"/>
        <v>0</v>
      </c>
      <c r="G17" s="184">
        <f>Budget!C18</f>
        <v>200</v>
      </c>
      <c r="H17" s="33">
        <f t="shared" si="1"/>
        <v>200</v>
      </c>
      <c r="I17" s="7"/>
      <c r="J17" s="77" t="str">
        <f>Budget!E18</f>
        <v>Other</v>
      </c>
      <c r="K17" s="153">
        <f>Budget!F18</f>
        <v>0</v>
      </c>
    </row>
    <row r="18" spans="1:11" ht="12.75">
      <c r="A18" s="67"/>
      <c r="E18" s="34" t="str">
        <f>Budget!B19</f>
        <v>Charity</v>
      </c>
      <c r="F18" s="32">
        <f t="shared" si="0"/>
        <v>0</v>
      </c>
      <c r="G18" s="184">
        <f>Budget!C19</f>
        <v>50</v>
      </c>
      <c r="H18" s="33">
        <f t="shared" si="1"/>
        <v>50</v>
      </c>
      <c r="I18" s="8"/>
      <c r="J18" s="77" t="str">
        <f>Budget!E19</f>
        <v>Other</v>
      </c>
      <c r="K18" s="153">
        <f>Budget!F19</f>
        <v>0</v>
      </c>
    </row>
    <row r="19" spans="1:11" ht="12.75">
      <c r="A19" s="67"/>
      <c r="E19" s="34" t="str">
        <f>Budget!B20</f>
        <v>Babysitting</v>
      </c>
      <c r="F19" s="32">
        <f t="shared" si="0"/>
        <v>0</v>
      </c>
      <c r="G19" s="184">
        <f>Budget!C20</f>
        <v>25</v>
      </c>
      <c r="H19" s="33">
        <f t="shared" si="1"/>
        <v>25</v>
      </c>
      <c r="J19" s="77" t="str">
        <f>Budget!E20</f>
        <v>Other</v>
      </c>
      <c r="K19" s="153">
        <f>Budget!F20</f>
        <v>0</v>
      </c>
    </row>
    <row r="20" spans="1:11" ht="13.5" thickBot="1">
      <c r="A20" s="67"/>
      <c r="E20" s="34" t="str">
        <f>Budget!B21</f>
        <v>Travel</v>
      </c>
      <c r="F20" s="32">
        <f t="shared" si="0"/>
        <v>0</v>
      </c>
      <c r="G20" s="184">
        <f>Budget!C21</f>
        <v>100</v>
      </c>
      <c r="H20" s="33">
        <f t="shared" si="1"/>
        <v>100</v>
      </c>
      <c r="J20" s="78" t="str">
        <f>Budget!E21</f>
        <v>Other</v>
      </c>
      <c r="K20" s="154">
        <f>Budget!F21</f>
        <v>0</v>
      </c>
    </row>
    <row r="21" spans="1:8" ht="12.75">
      <c r="A21" s="67"/>
      <c r="E21" s="34" t="str">
        <f>Budget!B22</f>
        <v>Emergency</v>
      </c>
      <c r="F21" s="32">
        <f t="shared" si="0"/>
        <v>0</v>
      </c>
      <c r="G21" s="184">
        <f>Budget!C22</f>
        <v>50</v>
      </c>
      <c r="H21" s="33">
        <f t="shared" si="1"/>
        <v>50</v>
      </c>
    </row>
    <row r="22" spans="1:8" ht="12.75">
      <c r="A22" s="67"/>
      <c r="E22" s="34" t="str">
        <f>Budget!B23</f>
        <v>Other</v>
      </c>
      <c r="F22" s="32">
        <f t="shared" si="0"/>
        <v>0</v>
      </c>
      <c r="G22" s="184">
        <f>Budget!C23</f>
        <v>0</v>
      </c>
      <c r="H22" s="33">
        <f t="shared" si="1"/>
        <v>0</v>
      </c>
    </row>
    <row r="23" spans="1:8" ht="12.75">
      <c r="A23" s="67"/>
      <c r="E23" s="34" t="str">
        <f>Budget!B24</f>
        <v>Other</v>
      </c>
      <c r="F23" s="32">
        <f t="shared" si="0"/>
        <v>0</v>
      </c>
      <c r="G23" s="184">
        <f>Budget!C24</f>
        <v>0</v>
      </c>
      <c r="H23" s="33">
        <f t="shared" si="1"/>
        <v>0</v>
      </c>
    </row>
    <row r="24" spans="5:8" ht="12.75">
      <c r="E24" s="34" t="str">
        <f>Budget!B25</f>
        <v>Other</v>
      </c>
      <c r="F24" s="32">
        <f t="shared" si="0"/>
        <v>0</v>
      </c>
      <c r="G24" s="184">
        <f>Budget!C25</f>
        <v>0</v>
      </c>
      <c r="H24" s="33">
        <f t="shared" si="1"/>
        <v>0</v>
      </c>
    </row>
    <row r="25" spans="5:8" ht="13.5" thickBot="1">
      <c r="E25" s="34" t="str">
        <f>Budget!B26</f>
        <v>Other</v>
      </c>
      <c r="F25" s="32">
        <f t="shared" si="0"/>
        <v>0</v>
      </c>
      <c r="G25" s="184">
        <f>Budget!C26</f>
        <v>0</v>
      </c>
      <c r="H25" s="33">
        <f t="shared" si="1"/>
        <v>0</v>
      </c>
    </row>
    <row r="26" spans="5:8" ht="13.5" thickBot="1">
      <c r="E26" s="46" t="s">
        <v>41</v>
      </c>
      <c r="F26" s="39">
        <f>SUM(F5:F25)</f>
        <v>0</v>
      </c>
      <c r="G26" s="27">
        <f>SUM(G5:G25)</f>
        <v>1385</v>
      </c>
      <c r="H26" s="40">
        <f>SUM(H5:H25)</f>
        <v>1385</v>
      </c>
    </row>
    <row r="27" spans="5:8" ht="13.5" thickBot="1">
      <c r="E27" s="188"/>
      <c r="F27" s="188"/>
      <c r="G27" s="188"/>
      <c r="H27" s="189"/>
    </row>
    <row r="28" spans="5:8" ht="13.5" thickBot="1">
      <c r="E28" s="35" t="s">
        <v>9</v>
      </c>
      <c r="F28" s="140" t="s">
        <v>44</v>
      </c>
      <c r="G28" s="141" t="s">
        <v>43</v>
      </c>
      <c r="H28" s="190" t="s">
        <v>2</v>
      </c>
    </row>
    <row r="29" spans="5:8" ht="12.75">
      <c r="E29" s="34" t="str">
        <f>Budget!H7</f>
        <v>John</v>
      </c>
      <c r="F29" s="143">
        <f aca="true" t="shared" si="2" ref="F29:F35">SUMIF(B$1:B$65536,E29,C$1:C$65536)</f>
        <v>0</v>
      </c>
      <c r="G29" s="144">
        <f>Budget!I7</f>
        <v>2200</v>
      </c>
      <c r="H29" s="149">
        <f>F29-G29</f>
        <v>-2200</v>
      </c>
    </row>
    <row r="30" spans="5:8" ht="12.75">
      <c r="E30" s="34" t="str">
        <f>Budget!H8</f>
        <v>Jane</v>
      </c>
      <c r="F30" s="143">
        <f t="shared" si="2"/>
        <v>0</v>
      </c>
      <c r="G30" s="144">
        <f>Budget!I8</f>
        <v>1800</v>
      </c>
      <c r="H30" s="149">
        <f aca="true" t="shared" si="3" ref="H30:H35">F30-G30</f>
        <v>-1800</v>
      </c>
    </row>
    <row r="31" spans="5:8" ht="12.75">
      <c r="E31" s="34" t="str">
        <f>Budget!H9</f>
        <v>Tutoring</v>
      </c>
      <c r="F31" s="155">
        <f t="shared" si="2"/>
        <v>0</v>
      </c>
      <c r="G31" s="152">
        <f>Budget!I9</f>
        <v>750</v>
      </c>
      <c r="H31" s="149">
        <f t="shared" si="3"/>
        <v>-750</v>
      </c>
    </row>
    <row r="32" spans="5:8" ht="12.75">
      <c r="E32" s="34" t="str">
        <f>Budget!H10</f>
        <v>Other</v>
      </c>
      <c r="F32" s="155">
        <f t="shared" si="2"/>
        <v>0</v>
      </c>
      <c r="G32" s="152">
        <f>Budget!I10</f>
        <v>0</v>
      </c>
      <c r="H32" s="149">
        <f t="shared" si="3"/>
        <v>0</v>
      </c>
    </row>
    <row r="33" spans="5:8" ht="12.75">
      <c r="E33" s="34" t="str">
        <f>Budget!H11</f>
        <v>Other</v>
      </c>
      <c r="F33" s="155">
        <f t="shared" si="2"/>
        <v>0</v>
      </c>
      <c r="G33" s="152">
        <f>Budget!I11</f>
        <v>0</v>
      </c>
      <c r="H33" s="149">
        <f t="shared" si="3"/>
        <v>0</v>
      </c>
    </row>
    <row r="34" spans="5:8" ht="12.75">
      <c r="E34" s="34" t="str">
        <f>Budget!H12</f>
        <v>Other</v>
      </c>
      <c r="F34" s="143">
        <f t="shared" si="2"/>
        <v>0</v>
      </c>
      <c r="G34" s="144">
        <f>Budget!I12</f>
        <v>0</v>
      </c>
      <c r="H34" s="149">
        <f t="shared" si="3"/>
        <v>0</v>
      </c>
    </row>
    <row r="35" spans="5:8" ht="13.5" thickBot="1">
      <c r="E35" s="146" t="str">
        <f>Budget!H13</f>
        <v>Other</v>
      </c>
      <c r="F35" s="147">
        <f t="shared" si="2"/>
        <v>0</v>
      </c>
      <c r="G35" s="148">
        <f>Budget!I13</f>
        <v>0</v>
      </c>
      <c r="H35" s="149">
        <f t="shared" si="3"/>
        <v>0</v>
      </c>
    </row>
    <row r="36" spans="5:8" ht="13.5" thickBot="1">
      <c r="E36" s="156" t="s">
        <v>41</v>
      </c>
      <c r="F36" s="185">
        <f>SUM(F29:F35)</f>
        <v>0</v>
      </c>
      <c r="G36" s="150">
        <f>SUM(G29:G35)</f>
        <v>4750</v>
      </c>
      <c r="H36" s="151">
        <f>SUM(H29:H35)</f>
        <v>-4750</v>
      </c>
    </row>
  </sheetData>
  <sheetProtection sheet="1" objects="1" scenarios="1" formatColumns="0"/>
  <conditionalFormatting sqref="H4:H26">
    <cfRule type="cellIs" priority="1" dxfId="0" operator="greaterThanOrEqual" stopIfTrue="1">
      <formula>0</formula>
    </cfRule>
  </conditionalFormatting>
  <dataValidations count="2">
    <dataValidation type="date" operator="greaterThan" allowBlank="1" showInputMessage="1" showErrorMessage="1" sqref="A3:A65536">
      <formula1>1</formula1>
    </dataValidation>
    <dataValidation type="list" allowBlank="1" showInputMessage="1" showErrorMessage="1" sqref="B3:B65536">
      <formula1>$E$5:$E$35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9.140625" style="64" customWidth="1"/>
    <col min="2" max="2" width="14.00390625" style="64" bestFit="1" customWidth="1"/>
    <col min="3" max="3" width="10.421875" style="65" customWidth="1"/>
    <col min="4" max="4" width="51.57421875" style="66" customWidth="1"/>
    <col min="5" max="5" width="18.00390625" style="5" bestFit="1" customWidth="1"/>
    <col min="6" max="7" width="10.140625" style="5" customWidth="1"/>
    <col min="8" max="8" width="10.8515625" style="0" bestFit="1" customWidth="1"/>
    <col min="9" max="9" width="4.7109375" style="0" customWidth="1"/>
    <col min="10" max="10" width="16.7109375" style="0" bestFit="1" customWidth="1"/>
    <col min="11" max="12" width="10.8515625" style="0" bestFit="1" customWidth="1"/>
    <col min="13" max="13" width="14.57421875" style="0" bestFit="1" customWidth="1"/>
    <col min="14" max="14" width="9.7109375" style="0" bestFit="1" customWidth="1"/>
  </cols>
  <sheetData>
    <row r="1" spans="1:4" ht="12.75">
      <c r="A1" s="61" t="s">
        <v>6</v>
      </c>
      <c r="B1" s="61" t="s">
        <v>7</v>
      </c>
      <c r="C1" s="62" t="s">
        <v>8</v>
      </c>
      <c r="D1" s="63" t="s">
        <v>10</v>
      </c>
    </row>
    <row r="2" spans="1:5" ht="12.75">
      <c r="A2" s="61"/>
      <c r="B2" s="61"/>
      <c r="C2" s="62"/>
      <c r="D2" s="63"/>
      <c r="E2" s="79" t="s">
        <v>58</v>
      </c>
    </row>
    <row r="3" spans="1:4" ht="13.5" thickBot="1">
      <c r="A3" s="67"/>
      <c r="D3" s="63"/>
    </row>
    <row r="4" spans="1:11" ht="13.5" thickBot="1">
      <c r="A4" s="67"/>
      <c r="E4" s="35" t="s">
        <v>16</v>
      </c>
      <c r="F4" s="31" t="s">
        <v>44</v>
      </c>
      <c r="G4" s="27" t="s">
        <v>43</v>
      </c>
      <c r="H4" s="28" t="s">
        <v>2</v>
      </c>
      <c r="J4" s="36" t="str">
        <f>Budget!E5</f>
        <v>Fixed Expenses</v>
      </c>
      <c r="K4" s="37" t="s">
        <v>43</v>
      </c>
    </row>
    <row r="5" spans="1:11" ht="12.75">
      <c r="A5" s="67"/>
      <c r="E5" s="34" t="str">
        <f>Budget!B6</f>
        <v>Groceries</v>
      </c>
      <c r="F5" s="32">
        <f aca="true" t="shared" si="0" ref="F5:F25">SUMIF(B$1:B$65536,E5,C$1:C$65536)</f>
        <v>0</v>
      </c>
      <c r="G5" s="183">
        <f>Budget!C6</f>
        <v>450</v>
      </c>
      <c r="H5" s="33">
        <f>G5-F5</f>
        <v>450</v>
      </c>
      <c r="J5" s="186" t="str">
        <f>Budget!E6</f>
        <v>Mortgage</v>
      </c>
      <c r="K5" s="187">
        <f>Budget!F6</f>
        <v>700</v>
      </c>
    </row>
    <row r="6" spans="1:11" ht="12.75">
      <c r="A6" s="67"/>
      <c r="E6" s="34" t="str">
        <f>Budget!B7</f>
        <v>Gas</v>
      </c>
      <c r="F6" s="32">
        <f t="shared" si="0"/>
        <v>0</v>
      </c>
      <c r="G6" s="184">
        <f>Budget!C7</f>
        <v>125</v>
      </c>
      <c r="H6" s="33">
        <f aca="true" t="shared" si="1" ref="H6:H25">G6-F6</f>
        <v>125</v>
      </c>
      <c r="J6" s="77" t="str">
        <f>Budget!E7</f>
        <v>Maintance</v>
      </c>
      <c r="K6" s="153">
        <f>Budget!F7</f>
        <v>640</v>
      </c>
    </row>
    <row r="7" spans="1:11" ht="12.75">
      <c r="A7" s="67"/>
      <c r="E7" s="34" t="str">
        <f>Budget!B8</f>
        <v>Medical</v>
      </c>
      <c r="F7" s="32">
        <f t="shared" si="0"/>
        <v>0</v>
      </c>
      <c r="G7" s="184">
        <f>Budget!C8</f>
        <v>25</v>
      </c>
      <c r="H7" s="33">
        <f t="shared" si="1"/>
        <v>25</v>
      </c>
      <c r="J7" s="77" t="str">
        <f>Budget!E8</f>
        <v>Cable</v>
      </c>
      <c r="K7" s="153">
        <f>Budget!F8</f>
        <v>90</v>
      </c>
    </row>
    <row r="8" spans="1:11" ht="12.75">
      <c r="A8" s="67"/>
      <c r="E8" s="34" t="str">
        <f>Budget!B9</f>
        <v>Kids Medical</v>
      </c>
      <c r="F8" s="32">
        <f t="shared" si="0"/>
        <v>0</v>
      </c>
      <c r="G8" s="184">
        <f>Budget!C9</f>
        <v>75</v>
      </c>
      <c r="H8" s="33">
        <f t="shared" si="1"/>
        <v>75</v>
      </c>
      <c r="J8" s="77" t="str">
        <f>Budget!E9</f>
        <v>Netflix</v>
      </c>
      <c r="K8" s="153">
        <f>Budget!F9</f>
        <v>20</v>
      </c>
    </row>
    <row r="9" spans="1:11" ht="12.75">
      <c r="A9" s="67"/>
      <c r="E9" s="34" t="str">
        <f>Budget!B10</f>
        <v>Clothing</v>
      </c>
      <c r="F9" s="32">
        <f t="shared" si="0"/>
        <v>0</v>
      </c>
      <c r="G9" s="184">
        <f>Budget!C10</f>
        <v>25</v>
      </c>
      <c r="H9" s="33">
        <f t="shared" si="1"/>
        <v>25</v>
      </c>
      <c r="J9" s="77" t="str">
        <f>Budget!E10</f>
        <v>Phone</v>
      </c>
      <c r="K9" s="153">
        <f>Budget!F10</f>
        <v>90</v>
      </c>
    </row>
    <row r="10" spans="1:11" ht="12.75">
      <c r="A10" s="67"/>
      <c r="E10" s="34" t="str">
        <f>Budget!B11</f>
        <v>Kids Clothing</v>
      </c>
      <c r="F10" s="32">
        <f t="shared" si="0"/>
        <v>0</v>
      </c>
      <c r="G10" s="184">
        <f>Budget!C11</f>
        <v>30</v>
      </c>
      <c r="H10" s="33">
        <f t="shared" si="1"/>
        <v>30</v>
      </c>
      <c r="J10" s="77" t="str">
        <f>Budget!E11</f>
        <v>Debt</v>
      </c>
      <c r="K10" s="153">
        <f>Budget!F11</f>
        <v>200</v>
      </c>
    </row>
    <row r="11" spans="1:11" ht="12.75">
      <c r="A11" s="67"/>
      <c r="E11" s="34" t="str">
        <f>Budget!B12</f>
        <v>Going Out</v>
      </c>
      <c r="F11" s="32">
        <f t="shared" si="0"/>
        <v>0</v>
      </c>
      <c r="G11" s="184">
        <f>Budget!C12</f>
        <v>75</v>
      </c>
      <c r="H11" s="33">
        <f t="shared" si="1"/>
        <v>75</v>
      </c>
      <c r="J11" s="77" t="str">
        <f>Budget!E12</f>
        <v>Savings</v>
      </c>
      <c r="K11" s="153">
        <f>Budget!F12</f>
        <v>600</v>
      </c>
    </row>
    <row r="12" spans="1:11" ht="12.75">
      <c r="A12" s="67"/>
      <c r="E12" s="34" t="str">
        <f>Budget!B13</f>
        <v>Utilities</v>
      </c>
      <c r="F12" s="32">
        <f t="shared" si="0"/>
        <v>0</v>
      </c>
      <c r="G12" s="184">
        <f>Budget!C13</f>
        <v>50</v>
      </c>
      <c r="H12" s="33">
        <f t="shared" si="1"/>
        <v>50</v>
      </c>
      <c r="J12" s="77" t="str">
        <f>Budget!E13</f>
        <v>Car Insurance</v>
      </c>
      <c r="K12" s="153">
        <f>Budget!F13</f>
        <v>100</v>
      </c>
    </row>
    <row r="13" spans="1:11" ht="12.75">
      <c r="A13" s="67"/>
      <c r="E13" s="34" t="str">
        <f>Budget!B14</f>
        <v>Car</v>
      </c>
      <c r="F13" s="32">
        <f t="shared" si="0"/>
        <v>0</v>
      </c>
      <c r="G13" s="184">
        <f>Budget!C14</f>
        <v>15</v>
      </c>
      <c r="H13" s="33">
        <f t="shared" si="1"/>
        <v>15</v>
      </c>
      <c r="J13" s="77" t="str">
        <f>Budget!E14</f>
        <v>Car</v>
      </c>
      <c r="K13" s="153">
        <f>Budget!F14</f>
        <v>277</v>
      </c>
    </row>
    <row r="14" spans="1:11" ht="12.75">
      <c r="A14" s="67"/>
      <c r="E14" s="34" t="str">
        <f>Budget!B15</f>
        <v>John</v>
      </c>
      <c r="F14" s="32">
        <f t="shared" si="0"/>
        <v>0</v>
      </c>
      <c r="G14" s="184">
        <f>Budget!C15</f>
        <v>30</v>
      </c>
      <c r="H14" s="33">
        <f t="shared" si="1"/>
        <v>30</v>
      </c>
      <c r="J14" s="77" t="str">
        <f>Budget!E15</f>
        <v>Tuition</v>
      </c>
      <c r="K14" s="153">
        <f>Budget!F15</f>
        <v>150</v>
      </c>
    </row>
    <row r="15" spans="1:11" ht="12.75">
      <c r="A15" s="67"/>
      <c r="B15" s="68"/>
      <c r="C15" s="69"/>
      <c r="D15" s="70"/>
      <c r="E15" s="34" t="str">
        <f>Budget!B16</f>
        <v>Jane</v>
      </c>
      <c r="F15" s="32">
        <f t="shared" si="0"/>
        <v>0</v>
      </c>
      <c r="G15" s="184">
        <f>Budget!C16</f>
        <v>30</v>
      </c>
      <c r="H15" s="33">
        <f t="shared" si="1"/>
        <v>30</v>
      </c>
      <c r="J15" s="77" t="str">
        <f>Budget!E16</f>
        <v>Other</v>
      </c>
      <c r="K15" s="153">
        <f>Budget!F16</f>
        <v>0</v>
      </c>
    </row>
    <row r="16" spans="1:11" ht="12.75">
      <c r="A16" s="71"/>
      <c r="B16" s="68"/>
      <c r="C16" s="69"/>
      <c r="D16" s="70"/>
      <c r="E16" s="34" t="str">
        <f>Budget!B17</f>
        <v>kids</v>
      </c>
      <c r="F16" s="32">
        <f t="shared" si="0"/>
        <v>0</v>
      </c>
      <c r="G16" s="184">
        <f>Budget!C17</f>
        <v>30</v>
      </c>
      <c r="H16" s="33">
        <f t="shared" si="1"/>
        <v>30</v>
      </c>
      <c r="I16" s="6"/>
      <c r="J16" s="77" t="str">
        <f>Budget!E17</f>
        <v>Other</v>
      </c>
      <c r="K16" s="153">
        <f>Budget!F17</f>
        <v>0</v>
      </c>
    </row>
    <row r="17" spans="1:11" ht="12.75">
      <c r="A17" s="72"/>
      <c r="B17" s="73"/>
      <c r="C17" s="74"/>
      <c r="D17" s="75"/>
      <c r="E17" s="34" t="str">
        <f>Budget!B18</f>
        <v>Misc</v>
      </c>
      <c r="F17" s="32">
        <f t="shared" si="0"/>
        <v>0</v>
      </c>
      <c r="G17" s="184">
        <f>Budget!C18</f>
        <v>200</v>
      </c>
      <c r="H17" s="33">
        <f t="shared" si="1"/>
        <v>200</v>
      </c>
      <c r="I17" s="7"/>
      <c r="J17" s="77" t="str">
        <f>Budget!E18</f>
        <v>Other</v>
      </c>
      <c r="K17" s="153">
        <f>Budget!F18</f>
        <v>0</v>
      </c>
    </row>
    <row r="18" spans="1:11" ht="12.75">
      <c r="A18" s="67"/>
      <c r="E18" s="34" t="str">
        <f>Budget!B19</f>
        <v>Charity</v>
      </c>
      <c r="F18" s="32">
        <f t="shared" si="0"/>
        <v>0</v>
      </c>
      <c r="G18" s="184">
        <f>Budget!C19</f>
        <v>50</v>
      </c>
      <c r="H18" s="33">
        <f t="shared" si="1"/>
        <v>50</v>
      </c>
      <c r="I18" s="8"/>
      <c r="J18" s="77" t="str">
        <f>Budget!E19</f>
        <v>Other</v>
      </c>
      <c r="K18" s="153">
        <f>Budget!F19</f>
        <v>0</v>
      </c>
    </row>
    <row r="19" spans="1:11" ht="12.75">
      <c r="A19" s="67"/>
      <c r="E19" s="34" t="str">
        <f>Budget!B20</f>
        <v>Babysitting</v>
      </c>
      <c r="F19" s="32">
        <f t="shared" si="0"/>
        <v>0</v>
      </c>
      <c r="G19" s="184">
        <f>Budget!C20</f>
        <v>25</v>
      </c>
      <c r="H19" s="33">
        <f t="shared" si="1"/>
        <v>25</v>
      </c>
      <c r="J19" s="77" t="str">
        <f>Budget!E20</f>
        <v>Other</v>
      </c>
      <c r="K19" s="153">
        <f>Budget!F20</f>
        <v>0</v>
      </c>
    </row>
    <row r="20" spans="1:11" ht="13.5" thickBot="1">
      <c r="A20" s="67"/>
      <c r="E20" s="34" t="str">
        <f>Budget!B21</f>
        <v>Travel</v>
      </c>
      <c r="F20" s="32">
        <f t="shared" si="0"/>
        <v>0</v>
      </c>
      <c r="G20" s="184">
        <f>Budget!C21</f>
        <v>100</v>
      </c>
      <c r="H20" s="33">
        <f t="shared" si="1"/>
        <v>100</v>
      </c>
      <c r="J20" s="78" t="str">
        <f>Budget!E21</f>
        <v>Other</v>
      </c>
      <c r="K20" s="154">
        <f>Budget!F21</f>
        <v>0</v>
      </c>
    </row>
    <row r="21" spans="1:8" ht="12.75">
      <c r="A21" s="67"/>
      <c r="E21" s="34" t="str">
        <f>Budget!B22</f>
        <v>Emergency</v>
      </c>
      <c r="F21" s="32">
        <f t="shared" si="0"/>
        <v>0</v>
      </c>
      <c r="G21" s="184">
        <f>Budget!C22</f>
        <v>50</v>
      </c>
      <c r="H21" s="33">
        <f t="shared" si="1"/>
        <v>50</v>
      </c>
    </row>
    <row r="22" spans="1:8" ht="12.75">
      <c r="A22" s="67"/>
      <c r="E22" s="34" t="str">
        <f>Budget!B23</f>
        <v>Other</v>
      </c>
      <c r="F22" s="32">
        <f t="shared" si="0"/>
        <v>0</v>
      </c>
      <c r="G22" s="184">
        <f>Budget!C23</f>
        <v>0</v>
      </c>
      <c r="H22" s="33">
        <f t="shared" si="1"/>
        <v>0</v>
      </c>
    </row>
    <row r="23" spans="1:8" ht="12.75">
      <c r="A23" s="67"/>
      <c r="E23" s="34" t="str">
        <f>Budget!B24</f>
        <v>Other</v>
      </c>
      <c r="F23" s="32">
        <f t="shared" si="0"/>
        <v>0</v>
      </c>
      <c r="G23" s="184">
        <f>Budget!C24</f>
        <v>0</v>
      </c>
      <c r="H23" s="33">
        <f t="shared" si="1"/>
        <v>0</v>
      </c>
    </row>
    <row r="24" spans="5:8" ht="12.75">
      <c r="E24" s="34" t="str">
        <f>Budget!B25</f>
        <v>Other</v>
      </c>
      <c r="F24" s="32">
        <f t="shared" si="0"/>
        <v>0</v>
      </c>
      <c r="G24" s="184">
        <f>Budget!C25</f>
        <v>0</v>
      </c>
      <c r="H24" s="33">
        <f t="shared" si="1"/>
        <v>0</v>
      </c>
    </row>
    <row r="25" spans="5:8" ht="13.5" thickBot="1">
      <c r="E25" s="34" t="str">
        <f>Budget!B26</f>
        <v>Other</v>
      </c>
      <c r="F25" s="32">
        <f t="shared" si="0"/>
        <v>0</v>
      </c>
      <c r="G25" s="184">
        <f>Budget!C26</f>
        <v>0</v>
      </c>
      <c r="H25" s="33">
        <f t="shared" si="1"/>
        <v>0</v>
      </c>
    </row>
    <row r="26" spans="5:8" ht="13.5" thickBot="1">
      <c r="E26" s="46" t="s">
        <v>41</v>
      </c>
      <c r="F26" s="39">
        <f>SUM(F5:F25)</f>
        <v>0</v>
      </c>
      <c r="G26" s="27">
        <f>SUM(G5:G25)</f>
        <v>1385</v>
      </c>
      <c r="H26" s="40">
        <f>SUM(H5:H25)</f>
        <v>1385</v>
      </c>
    </row>
    <row r="27" spans="5:8" ht="13.5" thickBot="1">
      <c r="E27" s="188"/>
      <c r="F27" s="188"/>
      <c r="G27" s="188"/>
      <c r="H27" s="189"/>
    </row>
    <row r="28" spans="5:8" ht="13.5" thickBot="1">
      <c r="E28" s="35" t="s">
        <v>9</v>
      </c>
      <c r="F28" s="140" t="s">
        <v>44</v>
      </c>
      <c r="G28" s="141" t="s">
        <v>43</v>
      </c>
      <c r="H28" s="190" t="s">
        <v>2</v>
      </c>
    </row>
    <row r="29" spans="5:8" ht="12.75">
      <c r="E29" s="34" t="str">
        <f>Budget!H7</f>
        <v>John</v>
      </c>
      <c r="F29" s="143">
        <f aca="true" t="shared" si="2" ref="F29:F35">SUMIF(B$1:B$65536,E29,C$1:C$65536)</f>
        <v>0</v>
      </c>
      <c r="G29" s="144">
        <f>Budget!I7</f>
        <v>2200</v>
      </c>
      <c r="H29" s="149">
        <f>F29-G29</f>
        <v>-2200</v>
      </c>
    </row>
    <row r="30" spans="5:8" ht="12.75">
      <c r="E30" s="34" t="str">
        <f>Budget!H8</f>
        <v>Jane</v>
      </c>
      <c r="F30" s="143">
        <f t="shared" si="2"/>
        <v>0</v>
      </c>
      <c r="G30" s="144">
        <f>Budget!I8</f>
        <v>1800</v>
      </c>
      <c r="H30" s="149">
        <f aca="true" t="shared" si="3" ref="H30:H35">F30-G30</f>
        <v>-1800</v>
      </c>
    </row>
    <row r="31" spans="5:8" ht="12.75">
      <c r="E31" s="34" t="str">
        <f>Budget!H9</f>
        <v>Tutoring</v>
      </c>
      <c r="F31" s="155">
        <f t="shared" si="2"/>
        <v>0</v>
      </c>
      <c r="G31" s="152">
        <f>Budget!I9</f>
        <v>750</v>
      </c>
      <c r="H31" s="149">
        <f t="shared" si="3"/>
        <v>-750</v>
      </c>
    </row>
    <row r="32" spans="5:8" ht="12.75">
      <c r="E32" s="34" t="str">
        <f>Budget!H10</f>
        <v>Other</v>
      </c>
      <c r="F32" s="155">
        <f t="shared" si="2"/>
        <v>0</v>
      </c>
      <c r="G32" s="152">
        <f>Budget!I10</f>
        <v>0</v>
      </c>
      <c r="H32" s="149">
        <f t="shared" si="3"/>
        <v>0</v>
      </c>
    </row>
    <row r="33" spans="5:8" ht="12.75">
      <c r="E33" s="34" t="str">
        <f>Budget!H11</f>
        <v>Other</v>
      </c>
      <c r="F33" s="155">
        <f t="shared" si="2"/>
        <v>0</v>
      </c>
      <c r="G33" s="152">
        <f>Budget!I11</f>
        <v>0</v>
      </c>
      <c r="H33" s="149">
        <f t="shared" si="3"/>
        <v>0</v>
      </c>
    </row>
    <row r="34" spans="5:8" ht="12.75">
      <c r="E34" s="34" t="str">
        <f>Budget!H12</f>
        <v>Other</v>
      </c>
      <c r="F34" s="143">
        <f t="shared" si="2"/>
        <v>0</v>
      </c>
      <c r="G34" s="144">
        <f>Budget!I12</f>
        <v>0</v>
      </c>
      <c r="H34" s="149">
        <f t="shared" si="3"/>
        <v>0</v>
      </c>
    </row>
    <row r="35" spans="5:8" ht="13.5" thickBot="1">
      <c r="E35" s="146" t="str">
        <f>Budget!H13</f>
        <v>Other</v>
      </c>
      <c r="F35" s="147">
        <f t="shared" si="2"/>
        <v>0</v>
      </c>
      <c r="G35" s="148">
        <f>Budget!I13</f>
        <v>0</v>
      </c>
      <c r="H35" s="149">
        <f t="shared" si="3"/>
        <v>0</v>
      </c>
    </row>
    <row r="36" spans="5:8" ht="13.5" thickBot="1">
      <c r="E36" s="156" t="s">
        <v>41</v>
      </c>
      <c r="F36" s="185">
        <f>SUM(F29:F35)</f>
        <v>0</v>
      </c>
      <c r="G36" s="150">
        <f>SUM(G29:G35)</f>
        <v>4750</v>
      </c>
      <c r="H36" s="151">
        <f>SUM(H29:H35)</f>
        <v>-4750</v>
      </c>
    </row>
  </sheetData>
  <sheetProtection sheet="1" objects="1" scenarios="1" formatColumns="0"/>
  <conditionalFormatting sqref="H4:H26">
    <cfRule type="cellIs" priority="1" dxfId="0" operator="greaterThanOrEqual" stopIfTrue="1">
      <formula>0</formula>
    </cfRule>
  </conditionalFormatting>
  <dataValidations count="2">
    <dataValidation type="date" operator="greaterThan" allowBlank="1" showInputMessage="1" showErrorMessage="1" sqref="A3:A65536">
      <formula1>1</formula1>
    </dataValidation>
    <dataValidation type="list" allowBlank="1" showInputMessage="1" showErrorMessage="1" sqref="B3:B65536">
      <formula1>$E$5:$E$35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9.140625" style="64" customWidth="1"/>
    <col min="2" max="2" width="14.00390625" style="64" bestFit="1" customWidth="1"/>
    <col min="3" max="3" width="10.421875" style="65" customWidth="1"/>
    <col min="4" max="4" width="51.57421875" style="66" customWidth="1"/>
    <col min="5" max="5" width="18.00390625" style="5" bestFit="1" customWidth="1"/>
    <col min="6" max="7" width="10.140625" style="5" customWidth="1"/>
    <col min="8" max="8" width="10.8515625" style="0" bestFit="1" customWidth="1"/>
    <col min="9" max="9" width="4.7109375" style="0" customWidth="1"/>
    <col min="10" max="10" width="16.7109375" style="0" bestFit="1" customWidth="1"/>
    <col min="11" max="12" width="10.8515625" style="0" bestFit="1" customWidth="1"/>
    <col min="13" max="13" width="14.57421875" style="0" bestFit="1" customWidth="1"/>
    <col min="14" max="14" width="9.7109375" style="0" bestFit="1" customWidth="1"/>
  </cols>
  <sheetData>
    <row r="1" spans="1:4" ht="12.75">
      <c r="A1" s="61" t="s">
        <v>6</v>
      </c>
      <c r="B1" s="61" t="s">
        <v>7</v>
      </c>
      <c r="C1" s="62" t="s">
        <v>8</v>
      </c>
      <c r="D1" s="63" t="s">
        <v>10</v>
      </c>
    </row>
    <row r="2" spans="1:5" ht="12.75">
      <c r="A2" s="61"/>
      <c r="B2" s="61"/>
      <c r="C2" s="62"/>
      <c r="D2" s="63"/>
      <c r="E2" s="79" t="s">
        <v>58</v>
      </c>
    </row>
    <row r="3" spans="1:4" ht="13.5" thickBot="1">
      <c r="A3" s="67"/>
      <c r="D3" s="63"/>
    </row>
    <row r="4" spans="1:11" ht="13.5" thickBot="1">
      <c r="A4" s="67"/>
      <c r="E4" s="35" t="s">
        <v>16</v>
      </c>
      <c r="F4" s="31" t="s">
        <v>44</v>
      </c>
      <c r="G4" s="27" t="s">
        <v>43</v>
      </c>
      <c r="H4" s="28" t="s">
        <v>2</v>
      </c>
      <c r="J4" s="36" t="str">
        <f>Budget!E5</f>
        <v>Fixed Expenses</v>
      </c>
      <c r="K4" s="37" t="s">
        <v>43</v>
      </c>
    </row>
    <row r="5" spans="1:11" ht="12.75">
      <c r="A5" s="67"/>
      <c r="E5" s="34" t="str">
        <f>Budget!B6</f>
        <v>Groceries</v>
      </c>
      <c r="F5" s="32">
        <f aca="true" t="shared" si="0" ref="F5:F25">SUMIF(B$1:B$65536,E5,C$1:C$65536)</f>
        <v>0</v>
      </c>
      <c r="G5" s="183">
        <f>Budget!C6</f>
        <v>450</v>
      </c>
      <c r="H5" s="33">
        <f>G5-F5</f>
        <v>450</v>
      </c>
      <c r="J5" s="186" t="str">
        <f>Budget!E6</f>
        <v>Mortgage</v>
      </c>
      <c r="K5" s="187">
        <f>Budget!F6</f>
        <v>700</v>
      </c>
    </row>
    <row r="6" spans="1:11" ht="12.75">
      <c r="A6" s="67"/>
      <c r="E6" s="34" t="str">
        <f>Budget!B7</f>
        <v>Gas</v>
      </c>
      <c r="F6" s="32">
        <f t="shared" si="0"/>
        <v>0</v>
      </c>
      <c r="G6" s="184">
        <f>Budget!C7</f>
        <v>125</v>
      </c>
      <c r="H6" s="33">
        <f aca="true" t="shared" si="1" ref="H6:H25">G6-F6</f>
        <v>125</v>
      </c>
      <c r="J6" s="77" t="str">
        <f>Budget!E7</f>
        <v>Maintance</v>
      </c>
      <c r="K6" s="153">
        <f>Budget!F7</f>
        <v>640</v>
      </c>
    </row>
    <row r="7" spans="1:11" ht="12.75">
      <c r="A7" s="67"/>
      <c r="E7" s="34" t="str">
        <f>Budget!B8</f>
        <v>Medical</v>
      </c>
      <c r="F7" s="32">
        <f t="shared" si="0"/>
        <v>0</v>
      </c>
      <c r="G7" s="184">
        <f>Budget!C8</f>
        <v>25</v>
      </c>
      <c r="H7" s="33">
        <f t="shared" si="1"/>
        <v>25</v>
      </c>
      <c r="J7" s="77" t="str">
        <f>Budget!E8</f>
        <v>Cable</v>
      </c>
      <c r="K7" s="153">
        <f>Budget!F8</f>
        <v>90</v>
      </c>
    </row>
    <row r="8" spans="1:11" ht="12.75">
      <c r="A8" s="67"/>
      <c r="E8" s="34" t="str">
        <f>Budget!B9</f>
        <v>Kids Medical</v>
      </c>
      <c r="F8" s="32">
        <f t="shared" si="0"/>
        <v>0</v>
      </c>
      <c r="G8" s="184">
        <f>Budget!C9</f>
        <v>75</v>
      </c>
      <c r="H8" s="33">
        <f t="shared" si="1"/>
        <v>75</v>
      </c>
      <c r="J8" s="77" t="str">
        <f>Budget!E9</f>
        <v>Netflix</v>
      </c>
      <c r="K8" s="153">
        <f>Budget!F9</f>
        <v>20</v>
      </c>
    </row>
    <row r="9" spans="1:11" ht="12.75">
      <c r="A9" s="67"/>
      <c r="E9" s="34" t="str">
        <f>Budget!B10</f>
        <v>Clothing</v>
      </c>
      <c r="F9" s="32">
        <f t="shared" si="0"/>
        <v>0</v>
      </c>
      <c r="G9" s="184">
        <f>Budget!C10</f>
        <v>25</v>
      </c>
      <c r="H9" s="33">
        <f t="shared" si="1"/>
        <v>25</v>
      </c>
      <c r="J9" s="77" t="str">
        <f>Budget!E10</f>
        <v>Phone</v>
      </c>
      <c r="K9" s="153">
        <f>Budget!F10</f>
        <v>90</v>
      </c>
    </row>
    <row r="10" spans="1:11" ht="12.75">
      <c r="A10" s="67"/>
      <c r="E10" s="34" t="str">
        <f>Budget!B11</f>
        <v>Kids Clothing</v>
      </c>
      <c r="F10" s="32">
        <f t="shared" si="0"/>
        <v>0</v>
      </c>
      <c r="G10" s="184">
        <f>Budget!C11</f>
        <v>30</v>
      </c>
      <c r="H10" s="33">
        <f t="shared" si="1"/>
        <v>30</v>
      </c>
      <c r="J10" s="77" t="str">
        <f>Budget!E11</f>
        <v>Debt</v>
      </c>
      <c r="K10" s="153">
        <f>Budget!F11</f>
        <v>200</v>
      </c>
    </row>
    <row r="11" spans="1:11" ht="12.75">
      <c r="A11" s="67"/>
      <c r="E11" s="34" t="str">
        <f>Budget!B12</f>
        <v>Going Out</v>
      </c>
      <c r="F11" s="32">
        <f t="shared" si="0"/>
        <v>0</v>
      </c>
      <c r="G11" s="184">
        <f>Budget!C12</f>
        <v>75</v>
      </c>
      <c r="H11" s="33">
        <f t="shared" si="1"/>
        <v>75</v>
      </c>
      <c r="J11" s="77" t="str">
        <f>Budget!E12</f>
        <v>Savings</v>
      </c>
      <c r="K11" s="153">
        <f>Budget!F12</f>
        <v>600</v>
      </c>
    </row>
    <row r="12" spans="1:11" ht="12.75">
      <c r="A12" s="67"/>
      <c r="E12" s="34" t="str">
        <f>Budget!B13</f>
        <v>Utilities</v>
      </c>
      <c r="F12" s="32">
        <f t="shared" si="0"/>
        <v>0</v>
      </c>
      <c r="G12" s="184">
        <f>Budget!C13</f>
        <v>50</v>
      </c>
      <c r="H12" s="33">
        <f t="shared" si="1"/>
        <v>50</v>
      </c>
      <c r="J12" s="77" t="str">
        <f>Budget!E13</f>
        <v>Car Insurance</v>
      </c>
      <c r="K12" s="153">
        <f>Budget!F13</f>
        <v>100</v>
      </c>
    </row>
    <row r="13" spans="1:11" ht="12.75">
      <c r="A13" s="67"/>
      <c r="E13" s="34" t="str">
        <f>Budget!B14</f>
        <v>Car</v>
      </c>
      <c r="F13" s="32">
        <f t="shared" si="0"/>
        <v>0</v>
      </c>
      <c r="G13" s="184">
        <f>Budget!C14</f>
        <v>15</v>
      </c>
      <c r="H13" s="33">
        <f t="shared" si="1"/>
        <v>15</v>
      </c>
      <c r="J13" s="77" t="str">
        <f>Budget!E14</f>
        <v>Car</v>
      </c>
      <c r="K13" s="153">
        <f>Budget!F14</f>
        <v>277</v>
      </c>
    </row>
    <row r="14" spans="1:11" ht="12.75">
      <c r="A14" s="67"/>
      <c r="E14" s="34" t="str">
        <f>Budget!B15</f>
        <v>John</v>
      </c>
      <c r="F14" s="32">
        <f t="shared" si="0"/>
        <v>0</v>
      </c>
      <c r="G14" s="184">
        <f>Budget!C15</f>
        <v>30</v>
      </c>
      <c r="H14" s="33">
        <f t="shared" si="1"/>
        <v>30</v>
      </c>
      <c r="J14" s="77" t="str">
        <f>Budget!E15</f>
        <v>Tuition</v>
      </c>
      <c r="K14" s="153">
        <f>Budget!F15</f>
        <v>150</v>
      </c>
    </row>
    <row r="15" spans="1:11" ht="12.75">
      <c r="A15" s="67"/>
      <c r="B15" s="68"/>
      <c r="C15" s="69"/>
      <c r="D15" s="70"/>
      <c r="E15" s="34" t="str">
        <f>Budget!B16</f>
        <v>Jane</v>
      </c>
      <c r="F15" s="32">
        <f t="shared" si="0"/>
        <v>0</v>
      </c>
      <c r="G15" s="184">
        <f>Budget!C16</f>
        <v>30</v>
      </c>
      <c r="H15" s="33">
        <f t="shared" si="1"/>
        <v>30</v>
      </c>
      <c r="J15" s="77" t="str">
        <f>Budget!E16</f>
        <v>Other</v>
      </c>
      <c r="K15" s="153">
        <f>Budget!F16</f>
        <v>0</v>
      </c>
    </row>
    <row r="16" spans="1:11" ht="12.75">
      <c r="A16" s="71"/>
      <c r="B16" s="68"/>
      <c r="C16" s="69"/>
      <c r="D16" s="70"/>
      <c r="E16" s="34" t="str">
        <f>Budget!B17</f>
        <v>kids</v>
      </c>
      <c r="F16" s="32">
        <f t="shared" si="0"/>
        <v>0</v>
      </c>
      <c r="G16" s="184">
        <f>Budget!C17</f>
        <v>30</v>
      </c>
      <c r="H16" s="33">
        <f t="shared" si="1"/>
        <v>30</v>
      </c>
      <c r="I16" s="6"/>
      <c r="J16" s="77" t="str">
        <f>Budget!E17</f>
        <v>Other</v>
      </c>
      <c r="K16" s="153">
        <f>Budget!F17</f>
        <v>0</v>
      </c>
    </row>
    <row r="17" spans="1:11" ht="12.75">
      <c r="A17" s="72"/>
      <c r="B17" s="73"/>
      <c r="C17" s="74"/>
      <c r="D17" s="75"/>
      <c r="E17" s="34" t="str">
        <f>Budget!B18</f>
        <v>Misc</v>
      </c>
      <c r="F17" s="32">
        <f t="shared" si="0"/>
        <v>0</v>
      </c>
      <c r="G17" s="184">
        <f>Budget!C18</f>
        <v>200</v>
      </c>
      <c r="H17" s="33">
        <f t="shared" si="1"/>
        <v>200</v>
      </c>
      <c r="I17" s="7"/>
      <c r="J17" s="77" t="str">
        <f>Budget!E18</f>
        <v>Other</v>
      </c>
      <c r="K17" s="153">
        <f>Budget!F18</f>
        <v>0</v>
      </c>
    </row>
    <row r="18" spans="1:11" ht="12.75">
      <c r="A18" s="67"/>
      <c r="E18" s="34" t="str">
        <f>Budget!B19</f>
        <v>Charity</v>
      </c>
      <c r="F18" s="32">
        <f t="shared" si="0"/>
        <v>0</v>
      </c>
      <c r="G18" s="184">
        <f>Budget!C19</f>
        <v>50</v>
      </c>
      <c r="H18" s="33">
        <f t="shared" si="1"/>
        <v>50</v>
      </c>
      <c r="I18" s="8"/>
      <c r="J18" s="77" t="str">
        <f>Budget!E19</f>
        <v>Other</v>
      </c>
      <c r="K18" s="153">
        <f>Budget!F19</f>
        <v>0</v>
      </c>
    </row>
    <row r="19" spans="1:11" ht="12.75">
      <c r="A19" s="67"/>
      <c r="E19" s="34" t="str">
        <f>Budget!B20</f>
        <v>Babysitting</v>
      </c>
      <c r="F19" s="32">
        <f t="shared" si="0"/>
        <v>0</v>
      </c>
      <c r="G19" s="184">
        <f>Budget!C20</f>
        <v>25</v>
      </c>
      <c r="H19" s="33">
        <f t="shared" si="1"/>
        <v>25</v>
      </c>
      <c r="J19" s="77" t="str">
        <f>Budget!E20</f>
        <v>Other</v>
      </c>
      <c r="K19" s="153">
        <f>Budget!F20</f>
        <v>0</v>
      </c>
    </row>
    <row r="20" spans="1:11" ht="13.5" thickBot="1">
      <c r="A20" s="67"/>
      <c r="E20" s="34" t="str">
        <f>Budget!B21</f>
        <v>Travel</v>
      </c>
      <c r="F20" s="32">
        <f t="shared" si="0"/>
        <v>0</v>
      </c>
      <c r="G20" s="184">
        <f>Budget!C21</f>
        <v>100</v>
      </c>
      <c r="H20" s="33">
        <f t="shared" si="1"/>
        <v>100</v>
      </c>
      <c r="J20" s="78" t="str">
        <f>Budget!E21</f>
        <v>Other</v>
      </c>
      <c r="K20" s="154">
        <f>Budget!F21</f>
        <v>0</v>
      </c>
    </row>
    <row r="21" spans="1:8" ht="12.75">
      <c r="A21" s="67"/>
      <c r="E21" s="34" t="str">
        <f>Budget!B22</f>
        <v>Emergency</v>
      </c>
      <c r="F21" s="32">
        <f t="shared" si="0"/>
        <v>0</v>
      </c>
      <c r="G21" s="184">
        <f>Budget!C22</f>
        <v>50</v>
      </c>
      <c r="H21" s="33">
        <f t="shared" si="1"/>
        <v>50</v>
      </c>
    </row>
    <row r="22" spans="1:8" ht="12.75">
      <c r="A22" s="67"/>
      <c r="E22" s="34" t="str">
        <f>Budget!B23</f>
        <v>Other</v>
      </c>
      <c r="F22" s="32">
        <f t="shared" si="0"/>
        <v>0</v>
      </c>
      <c r="G22" s="184">
        <f>Budget!C23</f>
        <v>0</v>
      </c>
      <c r="H22" s="33">
        <f t="shared" si="1"/>
        <v>0</v>
      </c>
    </row>
    <row r="23" spans="1:8" ht="12.75">
      <c r="A23" s="67"/>
      <c r="E23" s="34" t="str">
        <f>Budget!B24</f>
        <v>Other</v>
      </c>
      <c r="F23" s="32">
        <f t="shared" si="0"/>
        <v>0</v>
      </c>
      <c r="G23" s="184">
        <f>Budget!C24</f>
        <v>0</v>
      </c>
      <c r="H23" s="33">
        <f t="shared" si="1"/>
        <v>0</v>
      </c>
    </row>
    <row r="24" spans="5:8" ht="12.75">
      <c r="E24" s="34" t="str">
        <f>Budget!B25</f>
        <v>Other</v>
      </c>
      <c r="F24" s="32">
        <f t="shared" si="0"/>
        <v>0</v>
      </c>
      <c r="G24" s="184">
        <f>Budget!C25</f>
        <v>0</v>
      </c>
      <c r="H24" s="33">
        <f t="shared" si="1"/>
        <v>0</v>
      </c>
    </row>
    <row r="25" spans="5:8" ht="13.5" thickBot="1">
      <c r="E25" s="34" t="str">
        <f>Budget!B26</f>
        <v>Other</v>
      </c>
      <c r="F25" s="32">
        <f t="shared" si="0"/>
        <v>0</v>
      </c>
      <c r="G25" s="184">
        <f>Budget!C26</f>
        <v>0</v>
      </c>
      <c r="H25" s="33">
        <f t="shared" si="1"/>
        <v>0</v>
      </c>
    </row>
    <row r="26" spans="5:8" ht="13.5" thickBot="1">
      <c r="E26" s="46" t="s">
        <v>41</v>
      </c>
      <c r="F26" s="39">
        <f>SUM(F5:F25)</f>
        <v>0</v>
      </c>
      <c r="G26" s="27">
        <f>SUM(G5:G25)</f>
        <v>1385</v>
      </c>
      <c r="H26" s="40">
        <f>SUM(H5:H25)</f>
        <v>1385</v>
      </c>
    </row>
    <row r="27" spans="5:8" ht="13.5" thickBot="1">
      <c r="E27" s="188"/>
      <c r="F27" s="188"/>
      <c r="G27" s="188"/>
      <c r="H27" s="189"/>
    </row>
    <row r="28" spans="5:8" ht="13.5" thickBot="1">
      <c r="E28" s="35" t="s">
        <v>9</v>
      </c>
      <c r="F28" s="140" t="s">
        <v>44</v>
      </c>
      <c r="G28" s="141" t="s">
        <v>43</v>
      </c>
      <c r="H28" s="190" t="s">
        <v>2</v>
      </c>
    </row>
    <row r="29" spans="5:8" ht="12.75">
      <c r="E29" s="34" t="str">
        <f>Budget!H7</f>
        <v>John</v>
      </c>
      <c r="F29" s="143">
        <f aca="true" t="shared" si="2" ref="F29:F35">SUMIF(B$1:B$65536,E29,C$1:C$65536)</f>
        <v>0</v>
      </c>
      <c r="G29" s="144">
        <f>Budget!I7</f>
        <v>2200</v>
      </c>
      <c r="H29" s="149">
        <f>F29-G29</f>
        <v>-2200</v>
      </c>
    </row>
    <row r="30" spans="5:8" ht="12.75">
      <c r="E30" s="34" t="str">
        <f>Budget!H8</f>
        <v>Jane</v>
      </c>
      <c r="F30" s="143">
        <f t="shared" si="2"/>
        <v>0</v>
      </c>
      <c r="G30" s="144">
        <f>Budget!I8</f>
        <v>1800</v>
      </c>
      <c r="H30" s="149">
        <f aca="true" t="shared" si="3" ref="H30:H35">F30-G30</f>
        <v>-1800</v>
      </c>
    </row>
    <row r="31" spans="5:8" ht="12.75">
      <c r="E31" s="34" t="str">
        <f>Budget!H9</f>
        <v>Tutoring</v>
      </c>
      <c r="F31" s="155">
        <f t="shared" si="2"/>
        <v>0</v>
      </c>
      <c r="G31" s="152">
        <f>Budget!I9</f>
        <v>750</v>
      </c>
      <c r="H31" s="149">
        <f t="shared" si="3"/>
        <v>-750</v>
      </c>
    </row>
    <row r="32" spans="5:8" ht="12.75">
      <c r="E32" s="34" t="str">
        <f>Budget!H10</f>
        <v>Other</v>
      </c>
      <c r="F32" s="155">
        <f t="shared" si="2"/>
        <v>0</v>
      </c>
      <c r="G32" s="152">
        <f>Budget!I10</f>
        <v>0</v>
      </c>
      <c r="H32" s="149">
        <f t="shared" si="3"/>
        <v>0</v>
      </c>
    </row>
    <row r="33" spans="5:8" ht="12.75">
      <c r="E33" s="34" t="str">
        <f>Budget!H11</f>
        <v>Other</v>
      </c>
      <c r="F33" s="155">
        <f t="shared" si="2"/>
        <v>0</v>
      </c>
      <c r="G33" s="152">
        <f>Budget!I11</f>
        <v>0</v>
      </c>
      <c r="H33" s="149">
        <f t="shared" si="3"/>
        <v>0</v>
      </c>
    </row>
    <row r="34" spans="5:8" ht="12.75">
      <c r="E34" s="34" t="str">
        <f>Budget!H12</f>
        <v>Other</v>
      </c>
      <c r="F34" s="143">
        <f t="shared" si="2"/>
        <v>0</v>
      </c>
      <c r="G34" s="144">
        <f>Budget!I12</f>
        <v>0</v>
      </c>
      <c r="H34" s="149">
        <f t="shared" si="3"/>
        <v>0</v>
      </c>
    </row>
    <row r="35" spans="5:8" ht="13.5" thickBot="1">
      <c r="E35" s="146" t="str">
        <f>Budget!H13</f>
        <v>Other</v>
      </c>
      <c r="F35" s="147">
        <f t="shared" si="2"/>
        <v>0</v>
      </c>
      <c r="G35" s="148">
        <f>Budget!I13</f>
        <v>0</v>
      </c>
      <c r="H35" s="149">
        <f t="shared" si="3"/>
        <v>0</v>
      </c>
    </row>
    <row r="36" spans="5:8" ht="13.5" thickBot="1">
      <c r="E36" s="156" t="s">
        <v>41</v>
      </c>
      <c r="F36" s="185">
        <f>SUM(F29:F35)</f>
        <v>0</v>
      </c>
      <c r="G36" s="150">
        <f>SUM(G29:G35)</f>
        <v>4750</v>
      </c>
      <c r="H36" s="151">
        <f>SUM(H29:H35)</f>
        <v>-4750</v>
      </c>
    </row>
  </sheetData>
  <sheetProtection sheet="1" objects="1" scenarios="1" formatColumns="0"/>
  <conditionalFormatting sqref="H4:H26">
    <cfRule type="cellIs" priority="1" dxfId="0" operator="greaterThanOrEqual" stopIfTrue="1">
      <formula>0</formula>
    </cfRule>
  </conditionalFormatting>
  <dataValidations count="2">
    <dataValidation type="date" operator="greaterThan" allowBlank="1" showInputMessage="1" showErrorMessage="1" sqref="A3:A65536">
      <formula1>1</formula1>
    </dataValidation>
    <dataValidation type="list" allowBlank="1" showInputMessage="1" showErrorMessage="1" sqref="B3:B65536">
      <formula1>$E$5:$E$35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6">
      <selection activeCell="A6" sqref="A1:IV16384"/>
    </sheetView>
  </sheetViews>
  <sheetFormatPr defaultColWidth="9.140625" defaultRowHeight="12.75"/>
  <cols>
    <col min="1" max="1" width="9.140625" style="64" customWidth="1"/>
    <col min="2" max="2" width="14.00390625" style="64" bestFit="1" customWidth="1"/>
    <col min="3" max="3" width="10.421875" style="65" customWidth="1"/>
    <col min="4" max="4" width="51.57421875" style="66" customWidth="1"/>
    <col min="5" max="5" width="18.00390625" style="5" bestFit="1" customWidth="1"/>
    <col min="6" max="7" width="10.140625" style="5" customWidth="1"/>
    <col min="8" max="8" width="10.8515625" style="0" bestFit="1" customWidth="1"/>
    <col min="9" max="9" width="4.7109375" style="0" customWidth="1"/>
    <col min="10" max="10" width="16.7109375" style="0" bestFit="1" customWidth="1"/>
    <col min="11" max="12" width="10.8515625" style="0" bestFit="1" customWidth="1"/>
    <col min="13" max="13" width="14.57421875" style="0" bestFit="1" customWidth="1"/>
    <col min="14" max="14" width="9.7109375" style="0" bestFit="1" customWidth="1"/>
  </cols>
  <sheetData>
    <row r="1" spans="1:4" ht="12.75">
      <c r="A1" s="61" t="s">
        <v>6</v>
      </c>
      <c r="B1" s="61" t="s">
        <v>7</v>
      </c>
      <c r="C1" s="62" t="s">
        <v>8</v>
      </c>
      <c r="D1" s="63" t="s">
        <v>10</v>
      </c>
    </row>
    <row r="2" spans="1:5" ht="12.75">
      <c r="A2" s="61"/>
      <c r="B2" s="61"/>
      <c r="C2" s="62"/>
      <c r="D2" s="63"/>
      <c r="E2" s="79" t="s">
        <v>58</v>
      </c>
    </row>
    <row r="3" spans="1:4" ht="13.5" thickBot="1">
      <c r="A3" s="67"/>
      <c r="D3" s="63"/>
    </row>
    <row r="4" spans="1:11" ht="13.5" thickBot="1">
      <c r="A4" s="67"/>
      <c r="E4" s="35" t="s">
        <v>16</v>
      </c>
      <c r="F4" s="31" t="s">
        <v>44</v>
      </c>
      <c r="G4" s="27" t="s">
        <v>43</v>
      </c>
      <c r="H4" s="28" t="s">
        <v>2</v>
      </c>
      <c r="J4" s="36" t="str">
        <f>Budget!E5</f>
        <v>Fixed Expenses</v>
      </c>
      <c r="K4" s="37" t="s">
        <v>43</v>
      </c>
    </row>
    <row r="5" spans="1:11" ht="12.75">
      <c r="A5" s="67"/>
      <c r="E5" s="34" t="str">
        <f>Budget!B6</f>
        <v>Groceries</v>
      </c>
      <c r="F5" s="32">
        <f aca="true" t="shared" si="0" ref="F5:F25">SUMIF(B$1:B$65536,E5,C$1:C$65536)</f>
        <v>0</v>
      </c>
      <c r="G5" s="183">
        <f>Budget!C6</f>
        <v>450</v>
      </c>
      <c r="H5" s="33">
        <f>G5-F5</f>
        <v>450</v>
      </c>
      <c r="J5" s="186" t="str">
        <f>Budget!E6</f>
        <v>Mortgage</v>
      </c>
      <c r="K5" s="187">
        <f>Budget!F6</f>
        <v>700</v>
      </c>
    </row>
    <row r="6" spans="1:11" ht="12.75">
      <c r="A6" s="67"/>
      <c r="E6" s="34" t="str">
        <f>Budget!B7</f>
        <v>Gas</v>
      </c>
      <c r="F6" s="32">
        <f t="shared" si="0"/>
        <v>0</v>
      </c>
      <c r="G6" s="184">
        <f>Budget!C7</f>
        <v>125</v>
      </c>
      <c r="H6" s="33">
        <f aca="true" t="shared" si="1" ref="H6:H25">G6-F6</f>
        <v>125</v>
      </c>
      <c r="J6" s="77" t="str">
        <f>Budget!E7</f>
        <v>Maintance</v>
      </c>
      <c r="K6" s="153">
        <f>Budget!F7</f>
        <v>640</v>
      </c>
    </row>
    <row r="7" spans="1:11" ht="12.75">
      <c r="A7" s="67"/>
      <c r="E7" s="34" t="str">
        <f>Budget!B8</f>
        <v>Medical</v>
      </c>
      <c r="F7" s="32">
        <f t="shared" si="0"/>
        <v>0</v>
      </c>
      <c r="G7" s="184">
        <f>Budget!C8</f>
        <v>25</v>
      </c>
      <c r="H7" s="33">
        <f t="shared" si="1"/>
        <v>25</v>
      </c>
      <c r="J7" s="77" t="str">
        <f>Budget!E8</f>
        <v>Cable</v>
      </c>
      <c r="K7" s="153">
        <f>Budget!F8</f>
        <v>90</v>
      </c>
    </row>
    <row r="8" spans="1:11" ht="12.75">
      <c r="A8" s="67"/>
      <c r="E8" s="34" t="str">
        <f>Budget!B9</f>
        <v>Kids Medical</v>
      </c>
      <c r="F8" s="32">
        <f t="shared" si="0"/>
        <v>0</v>
      </c>
      <c r="G8" s="184">
        <f>Budget!C9</f>
        <v>75</v>
      </c>
      <c r="H8" s="33">
        <f t="shared" si="1"/>
        <v>75</v>
      </c>
      <c r="J8" s="77" t="str">
        <f>Budget!E9</f>
        <v>Netflix</v>
      </c>
      <c r="K8" s="153">
        <f>Budget!F9</f>
        <v>20</v>
      </c>
    </row>
    <row r="9" spans="1:11" ht="12.75">
      <c r="A9" s="67"/>
      <c r="E9" s="34" t="str">
        <f>Budget!B10</f>
        <v>Clothing</v>
      </c>
      <c r="F9" s="32">
        <f t="shared" si="0"/>
        <v>0</v>
      </c>
      <c r="G9" s="184">
        <f>Budget!C10</f>
        <v>25</v>
      </c>
      <c r="H9" s="33">
        <f t="shared" si="1"/>
        <v>25</v>
      </c>
      <c r="J9" s="77" t="str">
        <f>Budget!E10</f>
        <v>Phone</v>
      </c>
      <c r="K9" s="153">
        <f>Budget!F10</f>
        <v>90</v>
      </c>
    </row>
    <row r="10" spans="1:11" ht="12.75">
      <c r="A10" s="67"/>
      <c r="E10" s="34" t="str">
        <f>Budget!B11</f>
        <v>Kids Clothing</v>
      </c>
      <c r="F10" s="32">
        <f t="shared" si="0"/>
        <v>0</v>
      </c>
      <c r="G10" s="184">
        <f>Budget!C11</f>
        <v>30</v>
      </c>
      <c r="H10" s="33">
        <f t="shared" si="1"/>
        <v>30</v>
      </c>
      <c r="J10" s="77" t="str">
        <f>Budget!E11</f>
        <v>Debt</v>
      </c>
      <c r="K10" s="153">
        <f>Budget!F11</f>
        <v>200</v>
      </c>
    </row>
    <row r="11" spans="1:11" ht="12.75">
      <c r="A11" s="67"/>
      <c r="E11" s="34" t="str">
        <f>Budget!B12</f>
        <v>Going Out</v>
      </c>
      <c r="F11" s="32">
        <f t="shared" si="0"/>
        <v>0</v>
      </c>
      <c r="G11" s="184">
        <f>Budget!C12</f>
        <v>75</v>
      </c>
      <c r="H11" s="33">
        <f t="shared" si="1"/>
        <v>75</v>
      </c>
      <c r="J11" s="77" t="str">
        <f>Budget!E12</f>
        <v>Savings</v>
      </c>
      <c r="K11" s="153">
        <f>Budget!F12</f>
        <v>600</v>
      </c>
    </row>
    <row r="12" spans="1:11" ht="12.75">
      <c r="A12" s="67"/>
      <c r="E12" s="34" t="str">
        <f>Budget!B13</f>
        <v>Utilities</v>
      </c>
      <c r="F12" s="32">
        <f t="shared" si="0"/>
        <v>0</v>
      </c>
      <c r="G12" s="184">
        <f>Budget!C13</f>
        <v>50</v>
      </c>
      <c r="H12" s="33">
        <f t="shared" si="1"/>
        <v>50</v>
      </c>
      <c r="J12" s="77" t="str">
        <f>Budget!E13</f>
        <v>Car Insurance</v>
      </c>
      <c r="K12" s="153">
        <f>Budget!F13</f>
        <v>100</v>
      </c>
    </row>
    <row r="13" spans="1:11" ht="12.75">
      <c r="A13" s="67"/>
      <c r="E13" s="34" t="str">
        <f>Budget!B14</f>
        <v>Car</v>
      </c>
      <c r="F13" s="32">
        <f t="shared" si="0"/>
        <v>0</v>
      </c>
      <c r="G13" s="184">
        <f>Budget!C14</f>
        <v>15</v>
      </c>
      <c r="H13" s="33">
        <f t="shared" si="1"/>
        <v>15</v>
      </c>
      <c r="J13" s="77" t="str">
        <f>Budget!E14</f>
        <v>Car</v>
      </c>
      <c r="K13" s="153">
        <f>Budget!F14</f>
        <v>277</v>
      </c>
    </row>
    <row r="14" spans="1:11" ht="12.75">
      <c r="A14" s="67"/>
      <c r="E14" s="34" t="str">
        <f>Budget!B15</f>
        <v>John</v>
      </c>
      <c r="F14" s="32">
        <f t="shared" si="0"/>
        <v>0</v>
      </c>
      <c r="G14" s="184">
        <f>Budget!C15</f>
        <v>30</v>
      </c>
      <c r="H14" s="33">
        <f t="shared" si="1"/>
        <v>30</v>
      </c>
      <c r="J14" s="77" t="str">
        <f>Budget!E15</f>
        <v>Tuition</v>
      </c>
      <c r="K14" s="153">
        <f>Budget!F15</f>
        <v>150</v>
      </c>
    </row>
    <row r="15" spans="1:11" ht="12.75">
      <c r="A15" s="67"/>
      <c r="B15" s="68"/>
      <c r="C15" s="69"/>
      <c r="D15" s="70"/>
      <c r="E15" s="34" t="str">
        <f>Budget!B16</f>
        <v>Jane</v>
      </c>
      <c r="F15" s="32">
        <f t="shared" si="0"/>
        <v>0</v>
      </c>
      <c r="G15" s="184">
        <f>Budget!C16</f>
        <v>30</v>
      </c>
      <c r="H15" s="33">
        <f t="shared" si="1"/>
        <v>30</v>
      </c>
      <c r="J15" s="77" t="str">
        <f>Budget!E16</f>
        <v>Other</v>
      </c>
      <c r="K15" s="153">
        <f>Budget!F16</f>
        <v>0</v>
      </c>
    </row>
    <row r="16" spans="1:11" ht="12.75">
      <c r="A16" s="71"/>
      <c r="B16" s="68"/>
      <c r="C16" s="69"/>
      <c r="D16" s="70"/>
      <c r="E16" s="34" t="str">
        <f>Budget!B17</f>
        <v>kids</v>
      </c>
      <c r="F16" s="32">
        <f t="shared" si="0"/>
        <v>0</v>
      </c>
      <c r="G16" s="184">
        <f>Budget!C17</f>
        <v>30</v>
      </c>
      <c r="H16" s="33">
        <f t="shared" si="1"/>
        <v>30</v>
      </c>
      <c r="I16" s="6"/>
      <c r="J16" s="77" t="str">
        <f>Budget!E17</f>
        <v>Other</v>
      </c>
      <c r="K16" s="153">
        <f>Budget!F17</f>
        <v>0</v>
      </c>
    </row>
    <row r="17" spans="1:11" ht="12.75">
      <c r="A17" s="72"/>
      <c r="B17" s="73"/>
      <c r="C17" s="74"/>
      <c r="D17" s="75"/>
      <c r="E17" s="34" t="str">
        <f>Budget!B18</f>
        <v>Misc</v>
      </c>
      <c r="F17" s="32">
        <f t="shared" si="0"/>
        <v>0</v>
      </c>
      <c r="G17" s="184">
        <f>Budget!C18</f>
        <v>200</v>
      </c>
      <c r="H17" s="33">
        <f t="shared" si="1"/>
        <v>200</v>
      </c>
      <c r="I17" s="7"/>
      <c r="J17" s="77" t="str">
        <f>Budget!E18</f>
        <v>Other</v>
      </c>
      <c r="K17" s="153">
        <f>Budget!F18</f>
        <v>0</v>
      </c>
    </row>
    <row r="18" spans="1:11" ht="12.75">
      <c r="A18" s="67"/>
      <c r="E18" s="34" t="str">
        <f>Budget!B19</f>
        <v>Charity</v>
      </c>
      <c r="F18" s="32">
        <f t="shared" si="0"/>
        <v>0</v>
      </c>
      <c r="G18" s="184">
        <f>Budget!C19</f>
        <v>50</v>
      </c>
      <c r="H18" s="33">
        <f t="shared" si="1"/>
        <v>50</v>
      </c>
      <c r="I18" s="8"/>
      <c r="J18" s="77" t="str">
        <f>Budget!E19</f>
        <v>Other</v>
      </c>
      <c r="K18" s="153">
        <f>Budget!F19</f>
        <v>0</v>
      </c>
    </row>
    <row r="19" spans="1:11" ht="12.75">
      <c r="A19" s="67"/>
      <c r="E19" s="34" t="str">
        <f>Budget!B20</f>
        <v>Babysitting</v>
      </c>
      <c r="F19" s="32">
        <f t="shared" si="0"/>
        <v>0</v>
      </c>
      <c r="G19" s="184">
        <f>Budget!C20</f>
        <v>25</v>
      </c>
      <c r="H19" s="33">
        <f t="shared" si="1"/>
        <v>25</v>
      </c>
      <c r="J19" s="77" t="str">
        <f>Budget!E20</f>
        <v>Other</v>
      </c>
      <c r="K19" s="153">
        <f>Budget!F20</f>
        <v>0</v>
      </c>
    </row>
    <row r="20" spans="1:11" ht="13.5" thickBot="1">
      <c r="A20" s="67"/>
      <c r="E20" s="34" t="str">
        <f>Budget!B21</f>
        <v>Travel</v>
      </c>
      <c r="F20" s="32">
        <f t="shared" si="0"/>
        <v>0</v>
      </c>
      <c r="G20" s="184">
        <f>Budget!C21</f>
        <v>100</v>
      </c>
      <c r="H20" s="33">
        <f t="shared" si="1"/>
        <v>100</v>
      </c>
      <c r="J20" s="78" t="str">
        <f>Budget!E21</f>
        <v>Other</v>
      </c>
      <c r="K20" s="154">
        <f>Budget!F21</f>
        <v>0</v>
      </c>
    </row>
    <row r="21" spans="1:8" ht="12.75">
      <c r="A21" s="67"/>
      <c r="E21" s="34" t="str">
        <f>Budget!B22</f>
        <v>Emergency</v>
      </c>
      <c r="F21" s="32">
        <f t="shared" si="0"/>
        <v>0</v>
      </c>
      <c r="G21" s="184">
        <f>Budget!C22</f>
        <v>50</v>
      </c>
      <c r="H21" s="33">
        <f t="shared" si="1"/>
        <v>50</v>
      </c>
    </row>
    <row r="22" spans="1:8" ht="12.75">
      <c r="A22" s="67"/>
      <c r="E22" s="34" t="str">
        <f>Budget!B23</f>
        <v>Other</v>
      </c>
      <c r="F22" s="32">
        <f t="shared" si="0"/>
        <v>0</v>
      </c>
      <c r="G22" s="184">
        <f>Budget!C23</f>
        <v>0</v>
      </c>
      <c r="H22" s="33">
        <f t="shared" si="1"/>
        <v>0</v>
      </c>
    </row>
    <row r="23" spans="1:8" ht="12.75">
      <c r="A23" s="67"/>
      <c r="E23" s="34" t="str">
        <f>Budget!B24</f>
        <v>Other</v>
      </c>
      <c r="F23" s="32">
        <f t="shared" si="0"/>
        <v>0</v>
      </c>
      <c r="G23" s="184">
        <f>Budget!C24</f>
        <v>0</v>
      </c>
      <c r="H23" s="33">
        <f t="shared" si="1"/>
        <v>0</v>
      </c>
    </row>
    <row r="24" spans="5:8" ht="12.75">
      <c r="E24" s="34" t="str">
        <f>Budget!B25</f>
        <v>Other</v>
      </c>
      <c r="F24" s="32">
        <f t="shared" si="0"/>
        <v>0</v>
      </c>
      <c r="G24" s="184">
        <f>Budget!C25</f>
        <v>0</v>
      </c>
      <c r="H24" s="33">
        <f t="shared" si="1"/>
        <v>0</v>
      </c>
    </row>
    <row r="25" spans="5:8" ht="13.5" thickBot="1">
      <c r="E25" s="34" t="str">
        <f>Budget!B26</f>
        <v>Other</v>
      </c>
      <c r="F25" s="32">
        <f t="shared" si="0"/>
        <v>0</v>
      </c>
      <c r="G25" s="184">
        <f>Budget!C26</f>
        <v>0</v>
      </c>
      <c r="H25" s="33">
        <f t="shared" si="1"/>
        <v>0</v>
      </c>
    </row>
    <row r="26" spans="5:8" ht="13.5" thickBot="1">
      <c r="E26" s="46" t="s">
        <v>41</v>
      </c>
      <c r="F26" s="39">
        <f>SUM(F5:F25)</f>
        <v>0</v>
      </c>
      <c r="G26" s="27">
        <f>SUM(G5:G25)</f>
        <v>1385</v>
      </c>
      <c r="H26" s="40">
        <f>SUM(H5:H25)</f>
        <v>1385</v>
      </c>
    </row>
    <row r="27" spans="5:8" ht="13.5" thickBot="1">
      <c r="E27" s="188"/>
      <c r="F27" s="188"/>
      <c r="G27" s="188"/>
      <c r="H27" s="189"/>
    </row>
    <row r="28" spans="5:8" ht="13.5" thickBot="1">
      <c r="E28" s="35" t="s">
        <v>9</v>
      </c>
      <c r="F28" s="140" t="s">
        <v>44</v>
      </c>
      <c r="G28" s="141" t="s">
        <v>43</v>
      </c>
      <c r="H28" s="190" t="s">
        <v>2</v>
      </c>
    </row>
    <row r="29" spans="5:8" ht="12.75">
      <c r="E29" s="34" t="str">
        <f>Budget!H7</f>
        <v>John</v>
      </c>
      <c r="F29" s="143">
        <f aca="true" t="shared" si="2" ref="F29:F35">SUMIF(B$1:B$65536,E29,C$1:C$65536)</f>
        <v>0</v>
      </c>
      <c r="G29" s="144">
        <f>Budget!I7</f>
        <v>2200</v>
      </c>
      <c r="H29" s="149">
        <f>F29-G29</f>
        <v>-2200</v>
      </c>
    </row>
    <row r="30" spans="5:8" ht="12.75">
      <c r="E30" s="34" t="str">
        <f>Budget!H8</f>
        <v>Jane</v>
      </c>
      <c r="F30" s="143">
        <f t="shared" si="2"/>
        <v>0</v>
      </c>
      <c r="G30" s="144">
        <f>Budget!I8</f>
        <v>1800</v>
      </c>
      <c r="H30" s="149">
        <f aca="true" t="shared" si="3" ref="H30:H35">F30-G30</f>
        <v>-1800</v>
      </c>
    </row>
    <row r="31" spans="5:8" ht="12.75">
      <c r="E31" s="34" t="str">
        <f>Budget!H9</f>
        <v>Tutoring</v>
      </c>
      <c r="F31" s="155">
        <f t="shared" si="2"/>
        <v>0</v>
      </c>
      <c r="G31" s="152">
        <f>Budget!I9</f>
        <v>750</v>
      </c>
      <c r="H31" s="149">
        <f t="shared" si="3"/>
        <v>-750</v>
      </c>
    </row>
    <row r="32" spans="5:8" ht="12.75">
      <c r="E32" s="34" t="str">
        <f>Budget!H10</f>
        <v>Other</v>
      </c>
      <c r="F32" s="155">
        <f t="shared" si="2"/>
        <v>0</v>
      </c>
      <c r="G32" s="152">
        <f>Budget!I10</f>
        <v>0</v>
      </c>
      <c r="H32" s="149">
        <f t="shared" si="3"/>
        <v>0</v>
      </c>
    </row>
    <row r="33" spans="5:8" ht="12.75">
      <c r="E33" s="34" t="str">
        <f>Budget!H11</f>
        <v>Other</v>
      </c>
      <c r="F33" s="155">
        <f t="shared" si="2"/>
        <v>0</v>
      </c>
      <c r="G33" s="152">
        <f>Budget!I11</f>
        <v>0</v>
      </c>
      <c r="H33" s="149">
        <f t="shared" si="3"/>
        <v>0</v>
      </c>
    </row>
    <row r="34" spans="5:8" ht="12.75">
      <c r="E34" s="34" t="str">
        <f>Budget!H12</f>
        <v>Other</v>
      </c>
      <c r="F34" s="143">
        <f t="shared" si="2"/>
        <v>0</v>
      </c>
      <c r="G34" s="144">
        <f>Budget!I12</f>
        <v>0</v>
      </c>
      <c r="H34" s="149">
        <f t="shared" si="3"/>
        <v>0</v>
      </c>
    </row>
    <row r="35" spans="5:8" ht="13.5" thickBot="1">
      <c r="E35" s="146" t="str">
        <f>Budget!H13</f>
        <v>Other</v>
      </c>
      <c r="F35" s="147">
        <f t="shared" si="2"/>
        <v>0</v>
      </c>
      <c r="G35" s="148">
        <f>Budget!I13</f>
        <v>0</v>
      </c>
      <c r="H35" s="149">
        <f t="shared" si="3"/>
        <v>0</v>
      </c>
    </row>
    <row r="36" spans="5:8" ht="13.5" thickBot="1">
      <c r="E36" s="156" t="s">
        <v>41</v>
      </c>
      <c r="F36" s="185">
        <f>SUM(F29:F35)</f>
        <v>0</v>
      </c>
      <c r="G36" s="150">
        <f>SUM(G29:G35)</f>
        <v>4750</v>
      </c>
      <c r="H36" s="151">
        <f>SUM(H29:H35)</f>
        <v>-4750</v>
      </c>
    </row>
  </sheetData>
  <sheetProtection sheet="1" objects="1" scenarios="1" formatColumns="0"/>
  <conditionalFormatting sqref="H4:H26">
    <cfRule type="cellIs" priority="1" dxfId="0" operator="greaterThanOrEqual" stopIfTrue="1">
      <formula>0</formula>
    </cfRule>
  </conditionalFormatting>
  <dataValidations count="2">
    <dataValidation type="date" operator="greaterThan" allowBlank="1" showInputMessage="1" showErrorMessage="1" sqref="A3:A65536">
      <formula1>1</formula1>
    </dataValidation>
    <dataValidation type="list" allowBlank="1" showInputMessage="1" showErrorMessage="1" sqref="B3:B65536">
      <formula1>$E$5:$E$35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Sajedul Islam</dc:creator>
  <cp:keywords/>
  <dc:description/>
  <cp:lastModifiedBy>sajedul.islam</cp:lastModifiedBy>
  <cp:lastPrinted>2019-05-05T11:58:19Z</cp:lastPrinted>
  <dcterms:created xsi:type="dcterms:W3CDTF">2004-10-11T21:53:04Z</dcterms:created>
  <dcterms:modified xsi:type="dcterms:W3CDTF">2019-05-05T12:09:05Z</dcterms:modified>
  <cp:category/>
  <cp:version/>
  <cp:contentType/>
  <cp:contentStatus/>
</cp:coreProperties>
</file>