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xl/ctrlProps/ctrlProp3.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6.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30" windowWidth="18195" windowHeight="8745" activeTab="2"/>
  </bookViews>
  <sheets>
    <sheet name="OSE Budget Sheet" sheetId="1" r:id="rId1"/>
    <sheet name="Construction Budget" sheetId="3" r:id="rId2"/>
    <sheet name="Alternates budget" sheetId="2" r:id="rId3"/>
    <sheet name="Sheet1" sheetId="4" r:id="rId4"/>
  </sheets>
  <definedNames>
    <definedName name="_xlnm.Print_Area" localSheetId="2">'Alternates budget'!$A$1:$G$58</definedName>
    <definedName name="_xlnm.Print_Area" localSheetId="1">'Construction Budget'!$A$1:$G$138</definedName>
  </definedNames>
  <calcPr calcId="144525"/>
</workbook>
</file>

<file path=xl/calcChain.xml><?xml version="1.0" encoding="utf-8"?>
<calcChain xmlns="http://schemas.openxmlformats.org/spreadsheetml/2006/main">
  <c r="G137" i="3" l="1"/>
  <c r="B6" i="4" l="1"/>
  <c r="B5" i="4"/>
  <c r="B3" i="4"/>
  <c r="B2" i="4"/>
  <c r="B1" i="4"/>
  <c r="G136" i="3" l="1"/>
  <c r="G135" i="3"/>
  <c r="G132" i="3"/>
  <c r="G131" i="3"/>
  <c r="G128" i="3"/>
  <c r="G127" i="3"/>
  <c r="G126" i="3"/>
  <c r="G125" i="3"/>
  <c r="G124" i="3"/>
  <c r="G123" i="3"/>
  <c r="G117" i="3"/>
  <c r="G116" i="3"/>
  <c r="G115" i="3"/>
  <c r="G114" i="3"/>
  <c r="G113" i="3"/>
  <c r="G112" i="3"/>
  <c r="G111" i="3"/>
  <c r="G110" i="3"/>
  <c r="G109" i="3"/>
  <c r="G108" i="3"/>
  <c r="G107" i="3"/>
  <c r="G106" i="3"/>
  <c r="G105" i="3"/>
  <c r="G104" i="3"/>
  <c r="G99" i="3"/>
  <c r="G100" i="3" s="1"/>
  <c r="G96" i="3"/>
  <c r="G97" i="3" s="1"/>
  <c r="G93" i="3"/>
  <c r="G94" i="3" s="1"/>
  <c r="G90" i="3"/>
  <c r="G89" i="3"/>
  <c r="G88" i="3"/>
  <c r="G87" i="3"/>
  <c r="G86" i="3"/>
  <c r="G83" i="3"/>
  <c r="G82" i="3"/>
  <c r="G81" i="3"/>
  <c r="G80" i="3"/>
  <c r="G74" i="3"/>
  <c r="G73" i="3"/>
  <c r="G72" i="3"/>
  <c r="G71" i="3"/>
  <c r="G70" i="3"/>
  <c r="G69" i="3"/>
  <c r="G68" i="3"/>
  <c r="G67" i="3"/>
  <c r="G66" i="3"/>
  <c r="G65" i="3"/>
  <c r="G57" i="3"/>
  <c r="G56" i="3"/>
  <c r="G55" i="3"/>
  <c r="G52" i="3"/>
  <c r="G51" i="3"/>
  <c r="G50" i="3"/>
  <c r="G49" i="3"/>
  <c r="G48" i="3"/>
  <c r="G47" i="3"/>
  <c r="G46" i="3"/>
  <c r="G45" i="3"/>
  <c r="G44" i="3"/>
  <c r="G41" i="3"/>
  <c r="G40" i="3"/>
  <c r="G39" i="3"/>
  <c r="G35" i="3"/>
  <c r="G34" i="3"/>
  <c r="G33" i="3"/>
  <c r="G32" i="3"/>
  <c r="G29" i="3"/>
  <c r="G28" i="3"/>
  <c r="G27" i="3"/>
  <c r="G26" i="3"/>
  <c r="G25" i="3"/>
  <c r="G19" i="3"/>
  <c r="G18" i="3"/>
  <c r="G17" i="3"/>
  <c r="G16" i="3"/>
  <c r="G15" i="3"/>
  <c r="G14" i="3"/>
  <c r="G13" i="3"/>
  <c r="G51" i="2"/>
  <c r="G52" i="2" s="1"/>
  <c r="E23" i="1" s="1"/>
  <c r="G47" i="2"/>
  <c r="G46" i="2"/>
  <c r="G45" i="2"/>
  <c r="G44" i="2"/>
  <c r="G43" i="2"/>
  <c r="G42" i="2"/>
  <c r="G41" i="2"/>
  <c r="G40" i="2"/>
  <c r="G39" i="2"/>
  <c r="G38" i="2"/>
  <c r="G37" i="2"/>
  <c r="G36" i="2"/>
  <c r="G35" i="2"/>
  <c r="G29" i="2"/>
  <c r="G28" i="2"/>
  <c r="G27" i="2"/>
  <c r="G23" i="2"/>
  <c r="G22" i="2"/>
  <c r="G17" i="2"/>
  <c r="G18" i="2" s="1"/>
  <c r="G13" i="2"/>
  <c r="G14" i="2" s="1"/>
  <c r="B42" i="1"/>
  <c r="H31" i="1"/>
  <c r="B31" i="1"/>
  <c r="N30" i="1"/>
  <c r="H26" i="1"/>
  <c r="E26" i="1"/>
  <c r="B18" i="1" s="1"/>
  <c r="B4" i="4" s="1"/>
  <c r="B7" i="4" s="1"/>
  <c r="B26" i="1"/>
  <c r="N25" i="1"/>
  <c r="H21" i="1"/>
  <c r="B21" i="1"/>
  <c r="N20" i="1"/>
  <c r="H14" i="1"/>
  <c r="B14" i="1"/>
  <c r="N13" i="1"/>
  <c r="N12" i="1"/>
  <c r="H12" i="1"/>
  <c r="N11" i="1"/>
  <c r="H11" i="1"/>
  <c r="B11" i="1"/>
  <c r="R10" i="1"/>
  <c r="R9" i="1"/>
  <c r="N9" i="1"/>
  <c r="H9" i="1"/>
  <c r="N8" i="1"/>
  <c r="H8" i="1"/>
  <c r="N6" i="1"/>
  <c r="H6" i="1"/>
  <c r="R5" i="1"/>
  <c r="N32" i="1" s="1"/>
  <c r="L5" i="1"/>
  <c r="H33" i="1" s="1"/>
  <c r="G24" i="2" l="1"/>
  <c r="G48" i="2"/>
  <c r="E22" i="1" s="1"/>
  <c r="B36" i="1" s="1"/>
  <c r="B37" i="1" s="1"/>
  <c r="G55" i="2" s="1"/>
  <c r="G30" i="2"/>
  <c r="G20" i="3"/>
  <c r="G21" i="3" s="1"/>
  <c r="G30" i="3"/>
  <c r="G42" i="3"/>
  <c r="G58" i="3"/>
  <c r="G75" i="3"/>
  <c r="G84" i="3"/>
  <c r="G91" i="3"/>
  <c r="G118" i="3"/>
  <c r="G129" i="3"/>
  <c r="G133" i="3"/>
  <c r="G36" i="3"/>
  <c r="G53" i="3"/>
  <c r="N31" i="1"/>
  <c r="N33" i="1" s="1"/>
  <c r="B13" i="1"/>
  <c r="B20" i="1" s="1"/>
  <c r="B32" i="1" s="1"/>
  <c r="N19" i="1"/>
  <c r="H20" i="1"/>
  <c r="B12" i="1"/>
  <c r="B34" i="1" s="1"/>
  <c r="H13" i="1"/>
  <c r="H32" i="1" s="1"/>
  <c r="H34" i="1" s="1"/>
  <c r="B38" i="1" l="1"/>
  <c r="G56" i="2" s="1"/>
  <c r="G58" i="2" s="1"/>
  <c r="G59" i="3"/>
  <c r="G101" i="3"/>
  <c r="G119" i="3" s="1"/>
  <c r="G138" i="3" l="1"/>
  <c r="B39" i="1"/>
  <c r="B41" i="1" s="1"/>
  <c r="B43" i="1" s="1"/>
</calcChain>
</file>

<file path=xl/sharedStrings.xml><?xml version="1.0" encoding="utf-8"?>
<sst xmlns="http://schemas.openxmlformats.org/spreadsheetml/2006/main" count="496" uniqueCount="240">
  <si>
    <t>OSE Programming Budget Worksheet</t>
  </si>
  <si>
    <t>OSE Pre-Bid Budget Worksheet</t>
  </si>
  <si>
    <t>OSE Post-Bid Budget Worksheet</t>
  </si>
  <si>
    <t>Date</t>
  </si>
  <si>
    <t>Total Project Funding</t>
  </si>
  <si>
    <t>Project Name</t>
  </si>
  <si>
    <t>DSU Infrastructure</t>
  </si>
  <si>
    <t>Design Contingency, %</t>
  </si>
  <si>
    <t>Contingency, %</t>
  </si>
  <si>
    <t>Const. Contingency, %</t>
  </si>
  <si>
    <t>OSE Fee, %</t>
  </si>
  <si>
    <t>OSE #</t>
  </si>
  <si>
    <t>R0410--03X</t>
  </si>
  <si>
    <t>AE FEE, %</t>
  </si>
  <si>
    <t>Project A/E</t>
  </si>
  <si>
    <t>TSP</t>
  </si>
  <si>
    <t>or $</t>
  </si>
  <si>
    <t>Change Order Ceiling</t>
  </si>
  <si>
    <t>Estimate by</t>
  </si>
  <si>
    <t>John Ullmann</t>
  </si>
  <si>
    <t>Const. Contingency Avail.</t>
  </si>
  <si>
    <t>Construction Cost</t>
  </si>
  <si>
    <t>Description</t>
  </si>
  <si>
    <t>Design Contingency</t>
  </si>
  <si>
    <t>MV Campus Upgrades</t>
  </si>
  <si>
    <t>Construction Alternates</t>
  </si>
  <si>
    <t>Const. Change Orders</t>
  </si>
  <si>
    <t>Total Const. Cost</t>
  </si>
  <si>
    <t>Steam Upgrades</t>
  </si>
  <si>
    <t>Contingency</t>
  </si>
  <si>
    <t>Furnishings</t>
  </si>
  <si>
    <t>General/HVAC Upgrades</t>
  </si>
  <si>
    <t>Specialty Contract</t>
  </si>
  <si>
    <t>Voice/LAN Cabling</t>
  </si>
  <si>
    <t>Abatement</t>
  </si>
  <si>
    <t>A/E Fee</t>
  </si>
  <si>
    <t>Total A/E Fee</t>
  </si>
  <si>
    <t>Alternates Cost</t>
  </si>
  <si>
    <t>Commissioning</t>
  </si>
  <si>
    <t>Electrical Alt</t>
  </si>
  <si>
    <t>OSE Fee</t>
  </si>
  <si>
    <t>Change Orders</t>
  </si>
  <si>
    <t>Steam Metering</t>
  </si>
  <si>
    <t>Testing:</t>
  </si>
  <si>
    <t>B-2 Burner Replacement</t>
  </si>
  <si>
    <t>Soil Boring</t>
  </si>
  <si>
    <t>Gym HVAC Upgrades</t>
  </si>
  <si>
    <t>Construction</t>
  </si>
  <si>
    <t>Fire Alarm Upgrade</t>
  </si>
  <si>
    <t>Other</t>
  </si>
  <si>
    <t>FF&amp;E Cost</t>
  </si>
  <si>
    <t>Survey:</t>
  </si>
  <si>
    <t>Basic Services</t>
  </si>
  <si>
    <t>Legal/Descriptive</t>
  </si>
  <si>
    <t>Topographic</t>
  </si>
  <si>
    <t>Easement</t>
  </si>
  <si>
    <t>Resident Project Rep.</t>
  </si>
  <si>
    <t>Miscellaneous</t>
  </si>
  <si>
    <t xml:space="preserve">Total Project Cost </t>
  </si>
  <si>
    <t>Total Other Costs</t>
  </si>
  <si>
    <t>Misc. Costs</t>
  </si>
  <si>
    <t>Unobligated Balance</t>
  </si>
  <si>
    <t>Total Base Budget Est.</t>
  </si>
  <si>
    <t>Total Alternate Cost</t>
  </si>
  <si>
    <t>Alternate Contingency</t>
  </si>
  <si>
    <t>Total Alternate Budget</t>
  </si>
  <si>
    <t>DSU Infrastructure Renovation</t>
  </si>
  <si>
    <t>Reimbursables</t>
  </si>
  <si>
    <t>PROBABLE CONSTRUCTION COST</t>
  </si>
  <si>
    <t>DATE:</t>
  </si>
  <si>
    <t>Nov. 12, 2010  5:00 PM</t>
  </si>
  <si>
    <t>PROJECT:</t>
  </si>
  <si>
    <t>Dakota State University Infrastructure Upgrades</t>
  </si>
  <si>
    <r>
      <t xml:space="preserve">PRELIM </t>
    </r>
    <r>
      <rPr>
        <u/>
        <sz val="10"/>
        <rFont val="Arial"/>
        <family val="2"/>
      </rPr>
      <t xml:space="preserve">    </t>
    </r>
  </si>
  <si>
    <t>FINAL</t>
  </si>
  <si>
    <t>ALTERNATES</t>
  </si>
  <si>
    <t xml:space="preserve"> </t>
  </si>
  <si>
    <t>SCHEMATIC DESIGN</t>
  </si>
  <si>
    <t>LOCATION:</t>
  </si>
  <si>
    <t>Madison, South Dakota</t>
  </si>
  <si>
    <t>Mech</t>
  </si>
  <si>
    <t>ESTIMATOR:</t>
  </si>
  <si>
    <t>MJJ</t>
  </si>
  <si>
    <t>PROJECT NO.</t>
  </si>
  <si>
    <t>04100827</t>
  </si>
  <si>
    <t>Elec</t>
  </si>
  <si>
    <t>The amounts stated herein are our best estimate of probable construction costs based on current information.  Because costs are influenced by market conditions, changes in project scope, and other factors beyond our control, we cannot guarantee that actual construction costs  will equal this estimate.</t>
  </si>
  <si>
    <t>DESCRIPTION (ALTERNATES)</t>
  </si>
  <si>
    <t>COST PER UNIT</t>
  </si>
  <si>
    <t>TOTAL COST</t>
  </si>
  <si>
    <t>QTY</t>
  </si>
  <si>
    <t>UNIT</t>
  </si>
  <si>
    <t>MEDIUM VOLTAGE CAMPUS DISTRIBUTION UPGRADES</t>
  </si>
  <si>
    <t>Additional S&amp;C switch for future expansion</t>
  </si>
  <si>
    <t>Additional S&amp;C switch in loop for expandability</t>
  </si>
  <si>
    <t>ea</t>
  </si>
  <si>
    <t>Subtotal Additional S&amp;C switch for future expansion</t>
  </si>
  <si>
    <t>Add second utility transformer, meter, etc</t>
  </si>
  <si>
    <t>Second utility transformer, metering, add S&amp;C switch</t>
  </si>
  <si>
    <t>ls</t>
  </si>
  <si>
    <t>Subtotal Second utility transformer, metering, add S&amp;C switch</t>
  </si>
  <si>
    <t>CAMPUS STEAM UPGRADES</t>
  </si>
  <si>
    <t>Campus Steam Condensate Metering</t>
  </si>
  <si>
    <t>Magnetic Condensate Flow Meters</t>
  </si>
  <si>
    <t>Honeywell EMS Connections &amp; Programming</t>
  </si>
  <si>
    <t>Subtotal Campus Steam Condensate Metering</t>
  </si>
  <si>
    <t>Physical Plant Boiler B-2 Burner Replacement</t>
  </si>
  <si>
    <t>Demo 750 HP Boiler B-2 Burner</t>
  </si>
  <si>
    <t>Replacement Burner for Boiler B-2</t>
  </si>
  <si>
    <t>l &amp; m</t>
  </si>
  <si>
    <t>Piping Hook ups Associated with B-2</t>
  </si>
  <si>
    <t>labor</t>
  </si>
  <si>
    <t>Subtotal Physical Boiler B-2 Burner Replacement</t>
  </si>
  <si>
    <t>Memorial Gymnasium HVAC Upgrades</t>
  </si>
  <si>
    <t>Memorial Gymnasium - National Guard</t>
  </si>
  <si>
    <t>7 Packaged Roof Top Units</t>
  </si>
  <si>
    <t>Crane &amp; Rigging</t>
  </si>
  <si>
    <t>days</t>
  </si>
  <si>
    <t>Demo Existing Equipment</t>
  </si>
  <si>
    <t>New Roof Mounting Curbs</t>
  </si>
  <si>
    <t>New Natural Gas Piping - Mains</t>
  </si>
  <si>
    <t>lf</t>
  </si>
  <si>
    <t>New Natural Gas Piping - Runouts</t>
  </si>
  <si>
    <t>New Ductwork</t>
  </si>
  <si>
    <t>lbs</t>
  </si>
  <si>
    <t>New Ductwork Insulation</t>
  </si>
  <si>
    <t>%duct$</t>
  </si>
  <si>
    <t>6' Flex Duct to Diffusers</t>
  </si>
  <si>
    <t>New Diffusers</t>
  </si>
  <si>
    <t>Controls Interface</t>
  </si>
  <si>
    <t>HVAC - RTU connections, disconnect, receptacle</t>
  </si>
  <si>
    <t>RTU Structural Support</t>
  </si>
  <si>
    <t>Subtotal Memorial Gymnasium National Guard</t>
  </si>
  <si>
    <t>New Fire Alarm System/ Demolition of FA, etc</t>
  </si>
  <si>
    <t>sf</t>
  </si>
  <si>
    <t>Subtotal Memorial Gymnasium Fire Alarm Upgrade</t>
  </si>
  <si>
    <t>Nov. 12, 2010 5:00 PM</t>
  </si>
  <si>
    <t>BASE BID</t>
  </si>
  <si>
    <t>DESCRIPTION (BASE BID)</t>
  </si>
  <si>
    <t>Directional Boring Poly conduit (4")</t>
  </si>
  <si>
    <t>Directional Boring Poly conduit (2-1/2")</t>
  </si>
  <si>
    <t xml:space="preserve">4/0 5kv Cable </t>
  </si>
  <si>
    <t>#2 5kv Cable</t>
  </si>
  <si>
    <t>Terminations</t>
  </si>
  <si>
    <t>S &amp; C Switches 600A 5kv</t>
  </si>
  <si>
    <t>Misc pull boxes</t>
  </si>
  <si>
    <t xml:space="preserve">   Subtotal </t>
  </si>
  <si>
    <t>Subtotal Medium Voltage Campus Distribution Upgrade</t>
  </si>
  <si>
    <t>Physical Plant Boiler and Burner Replacement</t>
  </si>
  <si>
    <t>Demo 750 HP Boiler B-1</t>
  </si>
  <si>
    <t>Demo Associated Physical Plant Piping</t>
  </si>
  <si>
    <t>Replacement LPS Boiler B-1 250 HP Gas/Oil</t>
  </si>
  <si>
    <t>Base, Breeching, Stack &amp; Piping Hook-ups</t>
  </si>
  <si>
    <t>Electrical</t>
  </si>
  <si>
    <t>Campus Steam Drip Trap Replacements</t>
  </si>
  <si>
    <t>Add CRU-1</t>
  </si>
  <si>
    <t>Cut in new mid point drip near Trojan Center branch</t>
  </si>
  <si>
    <t>Replace end of main drip at east end of east/west tunnel</t>
  </si>
  <si>
    <t>LPR piping</t>
  </si>
  <si>
    <t>Steam Tunnel Piping Support Replacements</t>
  </si>
  <si>
    <t>Replace 2" Pipe Stanchion to 18" AFF (Assume 10' C-C)</t>
  </si>
  <si>
    <t xml:space="preserve"> - North-South Tunnel to Mundt - Two Angel Iron Legs (150')</t>
  </si>
  <si>
    <t>Campus Steam Service Valve Replacement</t>
  </si>
  <si>
    <t>Physical Plant 4" Valves</t>
  </si>
  <si>
    <t>Physical Plant 6" Valves</t>
  </si>
  <si>
    <t>Physical Plant 8" Valves</t>
  </si>
  <si>
    <t>Physical Plant 10" Valves</t>
  </si>
  <si>
    <t>Physical Plant 12" Valves</t>
  </si>
  <si>
    <t>Physical Plant 14" Valves</t>
  </si>
  <si>
    <t>Campus 4" Valves</t>
  </si>
  <si>
    <t>Campus 6" Valves</t>
  </si>
  <si>
    <t>Campus 8" Valves</t>
  </si>
  <si>
    <t>Campus Steam Condensate Piping Insulation</t>
  </si>
  <si>
    <t>Existing 2" PC</t>
  </si>
  <si>
    <t>Existing 3" PC</t>
  </si>
  <si>
    <t>Existing 4" PC</t>
  </si>
  <si>
    <t>Subtotal Campus Steam Upgrades</t>
  </si>
  <si>
    <t>Beadle Hall Fire Escape</t>
  </si>
  <si>
    <t>Beadle Hall HVAC Upgrades</t>
  </si>
  <si>
    <t>New variable refrigerant volume fan coil unit system</t>
  </si>
  <si>
    <t>New ductwork</t>
  </si>
  <si>
    <t>New ductwork insulation</t>
  </si>
  <si>
    <t>New diffusers</t>
  </si>
  <si>
    <t>Controls interface</t>
  </si>
  <si>
    <t>New Electrical gear, 400A service, SWBD, 4 panels</t>
  </si>
  <si>
    <t>Outdoor CU, disconnect, receptacle</t>
  </si>
  <si>
    <t>Indoor units, disconnect</t>
  </si>
  <si>
    <t>Arch - chases for electrical gear</t>
  </si>
  <si>
    <t>New Ductwork - 20' avg run to new diffusers x 10" dia. Use $15.00/lf with insulation</t>
  </si>
  <si>
    <t>Diffusers</t>
  </si>
  <si>
    <t>New Relief Air Camper/Motor/Controls in Basement</t>
  </si>
  <si>
    <t xml:space="preserve">Lighting Upgrade </t>
  </si>
  <si>
    <t>New interior lighting (Means)</t>
  </si>
  <si>
    <t>Duplex Receptacles in columns (2/col with data rough-in)</t>
  </si>
  <si>
    <t>Floor boxes</t>
  </si>
  <si>
    <t>Reinstall speakers and projectors</t>
  </si>
  <si>
    <t>Demolition of lighting, FA, etc</t>
  </si>
  <si>
    <t xml:space="preserve">Lighting Controls </t>
  </si>
  <si>
    <t>Lighting Control</t>
  </si>
  <si>
    <t>New Fire Alarm System</t>
  </si>
  <si>
    <t>Ceiling System</t>
  </si>
  <si>
    <t>New Ceiling System</t>
  </si>
  <si>
    <t>10 Packaged Roof Top Units - 5 have Internal ERUs</t>
  </si>
  <si>
    <t>New ductwork Insulation</t>
  </si>
  <si>
    <t>New electrical gear, 400A services, SWBD, 2 panels</t>
  </si>
  <si>
    <t>Subtotal Memorial Gymnasium HVAC Upgrade</t>
  </si>
  <si>
    <t>A/E COSTS</t>
  </si>
  <si>
    <t>Conceptual Planning</t>
  </si>
  <si>
    <t>Autocad Upgrades</t>
  </si>
  <si>
    <t xml:space="preserve">MV Upgrades  </t>
  </si>
  <si>
    <t>Campus Steam Upgrade</t>
  </si>
  <si>
    <t>General/HVAC Beadle, Mundt &amp; Memorial</t>
  </si>
  <si>
    <t>Bidding Document Reimbursable Printing (Allowance)</t>
  </si>
  <si>
    <t>TESTING/ASBESTOS</t>
  </si>
  <si>
    <t>Steam/Condensate Pipe Testing</t>
  </si>
  <si>
    <t>Asbestos Abatement</t>
  </si>
  <si>
    <t>OSE FEES</t>
  </si>
  <si>
    <t>OSE Fees</t>
  </si>
  <si>
    <t>TOTAL CONSTRUCTION BUDGET</t>
  </si>
  <si>
    <t>HVAC &amp; GENERAL UPGRADES TO BEADLE HALL, MUNDT LIBRARY AND MEMORIAL GYMNASIUM</t>
  </si>
  <si>
    <t>Subtotal HVAC &amp; General Upgrades to Beadle Hall, Mundt Library and Memorial Gymnasium</t>
  </si>
  <si>
    <t>HVAC &amp; GENERAL UPGRADES TO MEMORIAL GYMNASIUM NATIONAL GUARD AREA</t>
  </si>
  <si>
    <t>ALTERNATES CONTINGENCY</t>
  </si>
  <si>
    <t xml:space="preserve">Construction Cost </t>
  </si>
  <si>
    <t>Testing</t>
  </si>
  <si>
    <t>Total Base Budget</t>
  </si>
  <si>
    <t>DSU Infrastructure Renovation - Alternates Budget</t>
  </si>
  <si>
    <t>DSU Infrastructure Renovation - Construction Budget</t>
  </si>
  <si>
    <t>Replace outdated switches, install MV loop feed</t>
  </si>
  <si>
    <t>Memorial Gymnasium Fire Alarm Upgrade</t>
  </si>
  <si>
    <t xml:space="preserve"> - From Zimmermann to Richardson/Emry (330')</t>
  </si>
  <si>
    <t xml:space="preserve"> - Student Union to Zimmermann (220')</t>
  </si>
  <si>
    <t>TOTAL ALTERNATES CONSTRUCTION BUDGET</t>
  </si>
  <si>
    <t>DESIGN Contingency</t>
  </si>
  <si>
    <t>HVAC Renovation</t>
  </si>
  <si>
    <t>Subtotal Mundt Library Renovation</t>
  </si>
  <si>
    <t>Mundt Library Renovations</t>
  </si>
  <si>
    <t>OTHER COSTS</t>
  </si>
  <si>
    <t xml:space="preserve">Subtotal </t>
  </si>
  <si>
    <t>Subtotal Beadle Hall HVAC Renovation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</si>
</sst>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44" formatCode="_(&quot;$&quot;* #,##0.00_);_(&quot;$&quot;* \(#,##0.00\);_(&quot;$&quot;* &quot;-&quot;??_);_(@_)"/>
    <numFmt numFmtId="164" formatCode="_(&quot;$&quot;* #,##0_);_(&quot;$&quot;* \(#,##0\);_(&quot;$&quot;* &quot;-&quot;??_);_(@_)"/>
    <numFmt numFmtId="165" formatCode="0.0%"/>
    <numFmt numFmtId="166" formatCode="0.000%"/>
    <numFmt numFmtId="167" formatCode="mmmm\ d\,\ yyyy"/>
    <numFmt numFmtId="168" formatCode="&quot;$&quot;#,##0.00"/>
    <numFmt numFmtId="169" formatCode="&quot;$&quot;#,##0"/>
    <numFmt numFmtId="170" formatCode="[$-409]mmmm\ d\,\ yyyy;@"/>
  </numFmts>
  <fonts count="15" x14ac:knownFonts="1">
    <font>
      <sz val="11"/>
      <color theme="1"/>
      <name val="Calibri"/>
      <family val="2"/>
      <scheme val="minor"/>
    </font>
    <font>
      <sz val="11"/>
      <color theme="1"/>
      <name val="Calibri"/>
      <family val="2"/>
      <scheme val="minor"/>
    </font>
    <font>
      <sz val="10"/>
      <name val="Arial"/>
      <family val="2"/>
    </font>
    <font>
      <b/>
      <sz val="16"/>
      <name val="Arial"/>
      <family val="2"/>
    </font>
    <font>
      <sz val="9"/>
      <name val="Arial"/>
      <family val="2"/>
    </font>
    <font>
      <sz val="8"/>
      <name val="Arial"/>
      <family val="2"/>
    </font>
    <font>
      <b/>
      <sz val="9"/>
      <name val="Arial"/>
      <family val="2"/>
    </font>
    <font>
      <b/>
      <sz val="10"/>
      <name val="Arial"/>
      <family val="2"/>
    </font>
    <font>
      <u/>
      <sz val="10"/>
      <name val="Arial"/>
      <family val="2"/>
    </font>
    <font>
      <i/>
      <sz val="10"/>
      <name val="Arial"/>
      <family val="2"/>
    </font>
    <font>
      <sz val="10"/>
      <color rgb="FF000000"/>
      <name val="Arial"/>
      <family val="2"/>
    </font>
    <font>
      <sz val="11"/>
      <color rgb="FF000000"/>
      <name val="Calibri"/>
      <family val="2"/>
      <scheme val="minor"/>
    </font>
    <font>
      <sz val="14"/>
      <name val="Arial"/>
      <family val="2"/>
    </font>
    <font>
      <sz val="13"/>
      <name val="Arial"/>
      <family val="2"/>
    </font>
    <font>
      <sz val="11"/>
      <color theme="1"/>
      <name val="Arial"/>
      <family val="2"/>
    </font>
  </fonts>
  <fills count="4">
    <fill>
      <patternFill patternType="none"/>
    </fill>
    <fill>
      <patternFill patternType="gray125"/>
    </fill>
    <fill>
      <patternFill patternType="solid">
        <fgColor indexed="47"/>
        <bgColor indexed="64"/>
      </patternFill>
    </fill>
    <fill>
      <patternFill patternType="solid">
        <fgColor indexed="42"/>
        <bgColor indexed="64"/>
      </patternFill>
    </fill>
  </fills>
  <borders count="48">
    <border>
      <left/>
      <right/>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0">
    <xf numFmtId="0" fontId="0" fillId="0" borderId="0" xfId="0"/>
    <xf numFmtId="0" fontId="3" fillId="0" borderId="1" xfId="0" applyFont="1" applyBorder="1" applyAlignment="1">
      <alignment horizontal="left" vertical="top"/>
    </xf>
    <xf numFmtId="0" fontId="3" fillId="0" borderId="0" xfId="0" applyFont="1" applyBorder="1" applyAlignment="1">
      <alignment horizontal="left" vertical="top"/>
    </xf>
    <xf numFmtId="0" fontId="0" fillId="0" borderId="0" xfId="0" applyBorder="1"/>
    <xf numFmtId="0" fontId="0" fillId="0" borderId="2" xfId="0" applyBorder="1"/>
    <xf numFmtId="0" fontId="0" fillId="0" borderId="1" xfId="0" applyBorder="1"/>
    <xf numFmtId="0" fontId="0" fillId="0" borderId="0" xfId="0" applyBorder="1" applyProtection="1"/>
    <xf numFmtId="0" fontId="4" fillId="0" borderId="1" xfId="0" applyFont="1" applyBorder="1"/>
    <xf numFmtId="14" fontId="0" fillId="0" borderId="3" xfId="0" applyNumberFormat="1" applyBorder="1" applyAlignment="1" applyProtection="1">
      <alignment horizontal="center"/>
      <protection locked="0"/>
    </xf>
    <xf numFmtId="164" fontId="0" fillId="0" borderId="4" xfId="1" applyNumberFormat="1" applyFont="1" applyBorder="1" applyProtection="1">
      <protection locked="0"/>
    </xf>
    <xf numFmtId="14" fontId="0" fillId="0" borderId="3" xfId="0" applyNumberFormat="1" applyBorder="1" applyProtection="1">
      <protection locked="0"/>
    </xf>
    <xf numFmtId="44" fontId="0" fillId="0" borderId="4" xfId="1" applyFont="1" applyBorder="1" applyProtection="1"/>
    <xf numFmtId="15" fontId="0" fillId="0" borderId="3" xfId="0" applyNumberFormat="1" applyBorder="1" applyAlignment="1" applyProtection="1">
      <alignment horizontal="center"/>
      <protection locked="0"/>
    </xf>
    <xf numFmtId="0" fontId="5" fillId="0" borderId="3" xfId="0" applyFont="1" applyBorder="1" applyProtection="1">
      <protection locked="0"/>
    </xf>
    <xf numFmtId="9" fontId="0" fillId="0" borderId="4" xfId="2" applyFont="1" applyBorder="1" applyAlignment="1" applyProtection="1">
      <protection locked="0"/>
    </xf>
    <xf numFmtId="0" fontId="5" fillId="0" borderId="3" xfId="0" applyFont="1" applyBorder="1" applyProtection="1"/>
    <xf numFmtId="165" fontId="0" fillId="0" borderId="4" xfId="2" applyNumberFormat="1" applyFont="1" applyBorder="1" applyAlignment="1" applyProtection="1">
      <protection locked="0"/>
    </xf>
    <xf numFmtId="166" fontId="0" fillId="0" borderId="4" xfId="2" applyNumberFormat="1" applyFont="1" applyBorder="1" applyProtection="1">
      <protection locked="0"/>
    </xf>
    <xf numFmtId="0" fontId="5" fillId="0" borderId="5" xfId="0" applyFont="1" applyFill="1" applyBorder="1" applyProtection="1"/>
    <xf numFmtId="165" fontId="0" fillId="0" borderId="4" xfId="2" applyNumberFormat="1" applyFont="1" applyBorder="1" applyProtection="1">
      <protection locked="0"/>
    </xf>
    <xf numFmtId="10" fontId="0" fillId="0" borderId="4" xfId="2" applyNumberFormat="1" applyFont="1" applyBorder="1" applyProtection="1">
      <protection locked="0"/>
    </xf>
    <xf numFmtId="0" fontId="0" fillId="0" borderId="3" xfId="0" applyBorder="1" applyProtection="1">
      <protection locked="0"/>
    </xf>
    <xf numFmtId="0" fontId="2" fillId="0" borderId="3" xfId="0" applyFont="1" applyBorder="1" applyProtection="1"/>
    <xf numFmtId="9" fontId="0" fillId="0" borderId="0" xfId="2" applyFont="1" applyBorder="1" applyProtection="1"/>
    <xf numFmtId="0" fontId="0" fillId="0" borderId="3" xfId="0" applyBorder="1" applyProtection="1"/>
    <xf numFmtId="0" fontId="0" fillId="0" borderId="0" xfId="0" applyBorder="1" applyAlignment="1">
      <alignment horizontal="right"/>
    </xf>
    <xf numFmtId="44" fontId="0" fillId="0" borderId="4" xfId="1" applyFont="1" applyBorder="1" applyProtection="1">
      <protection locked="0"/>
    </xf>
    <xf numFmtId="44" fontId="0" fillId="0" borderId="4" xfId="1" applyFont="1" applyBorder="1"/>
    <xf numFmtId="44" fontId="0" fillId="0" borderId="4" xfId="0" applyNumberFormat="1" applyBorder="1"/>
    <xf numFmtId="164" fontId="0" fillId="0" borderId="3" xfId="0" applyNumberFormat="1" applyBorder="1"/>
    <xf numFmtId="44" fontId="0" fillId="0" borderId="0" xfId="0" applyNumberFormat="1" applyBorder="1" applyProtection="1"/>
    <xf numFmtId="0" fontId="0" fillId="0" borderId="6" xfId="0" applyBorder="1" applyAlignment="1"/>
    <xf numFmtId="0" fontId="0" fillId="0" borderId="3" xfId="0" applyBorder="1" applyAlignment="1">
      <alignment horizontal="center"/>
    </xf>
    <xf numFmtId="0" fontId="0" fillId="0" borderId="4" xfId="0" applyBorder="1" applyAlignment="1">
      <alignment horizontal="center"/>
    </xf>
    <xf numFmtId="44" fontId="0" fillId="0" borderId="3" xfId="0" applyNumberFormat="1" applyBorder="1"/>
    <xf numFmtId="0" fontId="0" fillId="0" borderId="7" xfId="0" applyBorder="1"/>
    <xf numFmtId="0" fontId="0" fillId="0" borderId="6" xfId="0" applyBorder="1"/>
    <xf numFmtId="164" fontId="0" fillId="0" borderId="3" xfId="1" applyNumberFormat="1" applyFont="1" applyBorder="1" applyProtection="1">
      <protection locked="0"/>
    </xf>
    <xf numFmtId="0" fontId="5" fillId="0" borderId="4" xfId="0" applyFont="1" applyBorder="1" applyProtection="1">
      <protection locked="0"/>
    </xf>
    <xf numFmtId="44" fontId="0" fillId="0" borderId="3" xfId="1" applyFont="1" applyBorder="1" applyProtection="1">
      <protection locked="0"/>
    </xf>
    <xf numFmtId="0" fontId="6" fillId="0" borderId="1" xfId="0" applyFont="1" applyBorder="1"/>
    <xf numFmtId="0" fontId="0" fillId="0" borderId="5" xfId="0" applyBorder="1"/>
    <xf numFmtId="44" fontId="0" fillId="0" borderId="0" xfId="1" applyFont="1" applyBorder="1" applyProtection="1"/>
    <xf numFmtId="164" fontId="0" fillId="0" borderId="3" xfId="1" applyNumberFormat="1" applyFont="1" applyBorder="1" applyProtection="1"/>
    <xf numFmtId="44" fontId="0" fillId="0" borderId="3" xfId="1" applyFont="1" applyBorder="1"/>
    <xf numFmtId="164" fontId="0" fillId="0" borderId="3" xfId="1" applyNumberFormat="1" applyFont="1" applyBorder="1"/>
    <xf numFmtId="0" fontId="4" fillId="0" borderId="1" xfId="0" applyFont="1" applyBorder="1" applyAlignment="1">
      <alignment horizontal="center"/>
    </xf>
    <xf numFmtId="0" fontId="0" fillId="0" borderId="4" xfId="0" applyBorder="1"/>
    <xf numFmtId="0" fontId="0" fillId="0" borderId="8" xfId="0" applyBorder="1"/>
    <xf numFmtId="0" fontId="5" fillId="0" borderId="4" xfId="0" applyFont="1" applyBorder="1"/>
    <xf numFmtId="0" fontId="0" fillId="0" borderId="9" xfId="0" applyBorder="1"/>
    <xf numFmtId="44" fontId="0" fillId="0" borderId="10" xfId="0" applyNumberFormat="1" applyBorder="1"/>
    <xf numFmtId="164" fontId="0" fillId="0" borderId="10" xfId="0" applyNumberFormat="1" applyBorder="1"/>
    <xf numFmtId="0" fontId="7" fillId="0" borderId="11" xfId="0" applyFont="1" applyBorder="1"/>
    <xf numFmtId="44" fontId="0" fillId="0" borderId="12" xfId="0" applyNumberFormat="1" applyBorder="1"/>
    <xf numFmtId="164" fontId="0" fillId="0" borderId="13" xfId="0" applyNumberFormat="1" applyBorder="1"/>
    <xf numFmtId="44" fontId="0" fillId="0" borderId="14" xfId="0" applyNumberFormat="1" applyBorder="1"/>
    <xf numFmtId="44" fontId="0" fillId="0" borderId="12" xfId="1" applyFont="1" applyBorder="1" applyProtection="1"/>
    <xf numFmtId="164" fontId="0" fillId="0" borderId="0" xfId="0" applyNumberFormat="1"/>
    <xf numFmtId="44" fontId="0" fillId="0" borderId="14" xfId="1" applyFont="1" applyBorder="1" applyProtection="1"/>
    <xf numFmtId="0" fontId="7" fillId="0" borderId="1" xfId="0" applyFont="1" applyBorder="1"/>
    <xf numFmtId="0" fontId="0" fillId="0" borderId="15" xfId="0" applyBorder="1"/>
    <xf numFmtId="0" fontId="0" fillId="0" borderId="1" xfId="0" applyFill="1" applyBorder="1"/>
    <xf numFmtId="164" fontId="0" fillId="0" borderId="10" xfId="1" applyNumberFormat="1" applyFont="1" applyBorder="1"/>
    <xf numFmtId="164" fontId="0" fillId="0" borderId="16" xfId="0" applyNumberFormat="1" applyBorder="1"/>
    <xf numFmtId="164" fontId="0" fillId="0" borderId="0" xfId="0" applyNumberFormat="1" applyBorder="1"/>
    <xf numFmtId="0" fontId="0" fillId="0" borderId="0" xfId="0" applyProtection="1"/>
    <xf numFmtId="164" fontId="0" fillId="0" borderId="13" xfId="1" applyNumberFormat="1" applyFont="1" applyBorder="1" applyProtection="1"/>
    <xf numFmtId="167" fontId="2" fillId="0" borderId="18" xfId="0" applyNumberFormat="1" applyFont="1" applyBorder="1" applyAlignment="1">
      <alignment horizontal="left"/>
    </xf>
    <xf numFmtId="0" fontId="2" fillId="0" borderId="21" xfId="0" applyFont="1" applyBorder="1" applyAlignment="1">
      <alignment horizontal="right"/>
    </xf>
    <xf numFmtId="0" fontId="2" fillId="0" borderId="6" xfId="0" applyFont="1" applyBorder="1"/>
    <xf numFmtId="0" fontId="2" fillId="0" borderId="8" xfId="0" applyFont="1" applyBorder="1"/>
    <xf numFmtId="3" fontId="2" fillId="0" borderId="16" xfId="0" applyNumberFormat="1" applyFont="1" applyBorder="1" applyAlignment="1">
      <alignment horizontal="center"/>
    </xf>
    <xf numFmtId="0" fontId="2" fillId="0" borderId="8" xfId="0" applyFont="1" applyBorder="1" applyAlignment="1">
      <alignment horizontal="center"/>
    </xf>
    <xf numFmtId="168" fontId="2" fillId="0" borderId="8" xfId="0" applyNumberFormat="1" applyFont="1" applyBorder="1" applyAlignment="1">
      <alignment horizontal="right"/>
    </xf>
    <xf numFmtId="3" fontId="2" fillId="0" borderId="22" xfId="0" applyNumberFormat="1" applyFont="1" applyBorder="1"/>
    <xf numFmtId="0" fontId="2" fillId="0" borderId="0" xfId="0" applyFont="1"/>
    <xf numFmtId="169" fontId="2" fillId="0" borderId="22" xfId="0" applyNumberFormat="1" applyFont="1" applyBorder="1"/>
    <xf numFmtId="0" fontId="2" fillId="0" borderId="21" xfId="0" applyFont="1" applyBorder="1"/>
    <xf numFmtId="169" fontId="8" fillId="0" borderId="22" xfId="0" applyNumberFormat="1" applyFont="1" applyBorder="1"/>
    <xf numFmtId="0" fontId="2" fillId="2" borderId="6" xfId="0" applyFont="1" applyFill="1" applyBorder="1"/>
    <xf numFmtId="0" fontId="2" fillId="2" borderId="8" xfId="0" applyFont="1" applyFill="1" applyBorder="1"/>
    <xf numFmtId="3" fontId="2" fillId="2" borderId="16" xfId="0" applyNumberFormat="1" applyFont="1" applyFill="1" applyBorder="1" applyAlignment="1">
      <alignment horizontal="center"/>
    </xf>
    <xf numFmtId="0" fontId="2" fillId="2" borderId="8" xfId="0" applyFont="1" applyFill="1" applyBorder="1" applyAlignment="1">
      <alignment horizontal="center"/>
    </xf>
    <xf numFmtId="168" fontId="2" fillId="2" borderId="8" xfId="0" applyNumberFormat="1" applyFont="1" applyFill="1" applyBorder="1" applyAlignment="1">
      <alignment horizontal="right"/>
    </xf>
    <xf numFmtId="0" fontId="2" fillId="0" borderId="21" xfId="0" applyFont="1" applyFill="1" applyBorder="1"/>
    <xf numFmtId="0" fontId="2" fillId="0" borderId="6" xfId="0" applyFont="1" applyFill="1" applyBorder="1"/>
    <xf numFmtId="0" fontId="2" fillId="0" borderId="8" xfId="0" applyFont="1" applyFill="1" applyBorder="1"/>
    <xf numFmtId="3" fontId="2" fillId="0" borderId="16" xfId="0" applyNumberFormat="1" applyFont="1" applyFill="1" applyBorder="1" applyAlignment="1">
      <alignment horizontal="center"/>
    </xf>
    <xf numFmtId="0" fontId="2" fillId="0" borderId="8" xfId="0" applyFont="1" applyFill="1" applyBorder="1" applyAlignment="1">
      <alignment horizontal="center"/>
    </xf>
    <xf numFmtId="168" fontId="2" fillId="0" borderId="8" xfId="0" applyNumberFormat="1" applyFont="1" applyFill="1" applyBorder="1" applyAlignment="1">
      <alignment horizontal="right"/>
    </xf>
    <xf numFmtId="0" fontId="2" fillId="0" borderId="16" xfId="0" applyFont="1" applyBorder="1" applyAlignment="1">
      <alignment horizontal="center"/>
    </xf>
    <xf numFmtId="0" fontId="9" fillId="0" borderId="21" xfId="0" applyFont="1" applyBorder="1"/>
    <xf numFmtId="0" fontId="7" fillId="3" borderId="16" xfId="0" applyFont="1" applyFill="1" applyBorder="1" applyAlignment="1">
      <alignment horizontal="center"/>
    </xf>
    <xf numFmtId="0" fontId="7" fillId="3" borderId="8" xfId="0" applyFont="1" applyFill="1" applyBorder="1" applyAlignment="1">
      <alignment horizontal="center"/>
    </xf>
    <xf numFmtId="168" fontId="7" fillId="3" borderId="8" xfId="0" applyNumberFormat="1" applyFont="1" applyFill="1" applyBorder="1" applyAlignment="1">
      <alignment horizontal="right"/>
    </xf>
    <xf numFmtId="169" fontId="7" fillId="3" borderId="39" xfId="0" applyNumberFormat="1" applyFont="1" applyFill="1" applyBorder="1"/>
    <xf numFmtId="168" fontId="2" fillId="0" borderId="16" xfId="0" applyNumberFormat="1" applyFont="1" applyBorder="1" applyAlignment="1">
      <alignment horizontal="right"/>
    </xf>
    <xf numFmtId="3" fontId="2" fillId="0" borderId="8" xfId="0" applyNumberFormat="1" applyFont="1" applyBorder="1" applyAlignment="1">
      <alignment horizontal="center"/>
    </xf>
    <xf numFmtId="169" fontId="2" fillId="0" borderId="39" xfId="0" applyNumberFormat="1" applyFont="1" applyBorder="1"/>
    <xf numFmtId="169" fontId="8" fillId="0" borderId="41" xfId="0" applyNumberFormat="1" applyFont="1" applyBorder="1"/>
    <xf numFmtId="5" fontId="2" fillId="0" borderId="22" xfId="1" applyNumberFormat="1" applyFont="1" applyBorder="1" applyAlignment="1">
      <alignment horizontal="right"/>
    </xf>
    <xf numFmtId="0" fontId="2" fillId="0" borderId="24" xfId="0" applyFont="1" applyBorder="1"/>
    <xf numFmtId="0" fontId="2" fillId="0" borderId="26" xfId="0" applyFont="1" applyBorder="1"/>
    <xf numFmtId="3" fontId="2" fillId="0" borderId="37" xfId="0" applyNumberFormat="1" applyFont="1" applyBorder="1" applyAlignment="1">
      <alignment horizontal="center"/>
    </xf>
    <xf numFmtId="0" fontId="2" fillId="0" borderId="26" xfId="0" applyFont="1" applyBorder="1" applyAlignment="1">
      <alignment horizontal="center"/>
    </xf>
    <xf numFmtId="168" fontId="2" fillId="0" borderId="26" xfId="0" applyNumberFormat="1" applyFont="1" applyBorder="1" applyAlignment="1">
      <alignment horizontal="right"/>
    </xf>
    <xf numFmtId="169" fontId="2" fillId="0" borderId="27" xfId="0" applyNumberFormat="1" applyFont="1" applyBorder="1"/>
    <xf numFmtId="0" fontId="2" fillId="0" borderId="36" xfId="0" applyFont="1" applyBorder="1"/>
    <xf numFmtId="0" fontId="2" fillId="0" borderId="0" xfId="0" applyFont="1" applyBorder="1"/>
    <xf numFmtId="0" fontId="2" fillId="0" borderId="46" xfId="0" applyFont="1" applyBorder="1"/>
    <xf numFmtId="3" fontId="2" fillId="0" borderId="47" xfId="0" applyNumberFormat="1" applyFont="1" applyBorder="1" applyAlignment="1">
      <alignment horizontal="center"/>
    </xf>
    <xf numFmtId="0" fontId="2" fillId="0" borderId="46" xfId="0" applyFont="1" applyBorder="1" applyAlignment="1">
      <alignment horizontal="center"/>
    </xf>
    <xf numFmtId="168" fontId="2" fillId="0" borderId="46" xfId="0" applyNumberFormat="1" applyFont="1" applyBorder="1" applyAlignment="1">
      <alignment horizontal="right"/>
    </xf>
    <xf numFmtId="0" fontId="11" fillId="0" borderId="0" xfId="0" applyFont="1" applyAlignment="1">
      <alignment vertical="center"/>
    </xf>
    <xf numFmtId="6" fontId="11" fillId="0" borderId="0" xfId="0" applyNumberFormat="1" applyFont="1" applyAlignment="1">
      <alignment horizontal="right" vertical="center"/>
    </xf>
    <xf numFmtId="6" fontId="11" fillId="0" borderId="6" xfId="0" applyNumberFormat="1" applyFont="1" applyBorder="1" applyAlignment="1">
      <alignment horizontal="right" vertical="center"/>
    </xf>
    <xf numFmtId="0" fontId="12" fillId="0" borderId="17" xfId="0" applyFont="1" applyBorder="1"/>
    <xf numFmtId="0" fontId="13" fillId="0" borderId="18" xfId="0" applyFont="1" applyBorder="1"/>
    <xf numFmtId="0" fontId="0" fillId="0" borderId="19" xfId="0" applyFont="1" applyBorder="1"/>
    <xf numFmtId="0" fontId="0" fillId="0" borderId="18" xfId="0" applyFont="1" applyBorder="1" applyAlignment="1">
      <alignment horizontal="center"/>
    </xf>
    <xf numFmtId="0" fontId="0" fillId="0" borderId="20" xfId="0" applyFont="1" applyBorder="1" applyAlignment="1">
      <alignment horizontal="center"/>
    </xf>
    <xf numFmtId="0" fontId="0" fillId="0" borderId="0" xfId="0" applyFont="1"/>
    <xf numFmtId="0" fontId="0" fillId="0" borderId="6" xfId="0" applyFont="1" applyBorder="1" applyAlignment="1"/>
    <xf numFmtId="168" fontId="0" fillId="0" borderId="6" xfId="0" applyNumberFormat="1" applyFont="1" applyBorder="1" applyAlignment="1">
      <alignment horizontal="center"/>
    </xf>
    <xf numFmtId="0" fontId="0" fillId="0" borderId="22" xfId="0" applyFont="1" applyBorder="1"/>
    <xf numFmtId="0" fontId="2" fillId="0" borderId="6" xfId="0" applyFont="1" applyBorder="1" applyAlignment="1"/>
    <xf numFmtId="0" fontId="0" fillId="0" borderId="21" xfId="0" applyFont="1" applyBorder="1" applyAlignment="1">
      <alignment horizontal="right"/>
    </xf>
    <xf numFmtId="0" fontId="0" fillId="0" borderId="6" xfId="0" applyFont="1" applyBorder="1"/>
    <xf numFmtId="0" fontId="0" fillId="0" borderId="8" xfId="0" applyFont="1" applyBorder="1"/>
    <xf numFmtId="168" fontId="0" fillId="0" borderId="6" xfId="0" applyNumberFormat="1" applyFont="1" applyBorder="1"/>
    <xf numFmtId="0" fontId="0" fillId="0" borderId="23" xfId="0" applyFont="1" applyBorder="1" applyAlignment="1">
      <alignment horizontal="right"/>
    </xf>
    <xf numFmtId="0" fontId="0" fillId="0" borderId="24" xfId="0" applyFont="1" applyBorder="1"/>
    <xf numFmtId="0" fontId="0" fillId="0" borderId="25" xfId="0" applyFont="1" applyBorder="1"/>
    <xf numFmtId="49" fontId="0" fillId="0" borderId="26" xfId="0" applyNumberFormat="1" applyFont="1" applyBorder="1" applyAlignment="1">
      <alignment horizontal="center"/>
    </xf>
    <xf numFmtId="0" fontId="0" fillId="0" borderId="24" xfId="0" applyFont="1" applyBorder="1" applyAlignment="1"/>
    <xf numFmtId="168" fontId="0" fillId="0" borderId="24" xfId="0" applyNumberFormat="1" applyFont="1" applyBorder="1"/>
    <xf numFmtId="0" fontId="0" fillId="0" borderId="27" xfId="0" applyFont="1" applyBorder="1"/>
    <xf numFmtId="0" fontId="2" fillId="0" borderId="0" xfId="0" applyFont="1" applyAlignment="1">
      <alignment horizontal="center"/>
    </xf>
    <xf numFmtId="0" fontId="2" fillId="0" borderId="37" xfId="0" applyFont="1" applyBorder="1" applyAlignment="1">
      <alignment horizontal="center" vertical="center"/>
    </xf>
    <xf numFmtId="0" fontId="2" fillId="0" borderId="26" xfId="0" applyFont="1" applyBorder="1" applyAlignment="1">
      <alignment horizontal="center" vertical="center"/>
    </xf>
    <xf numFmtId="0" fontId="2" fillId="2" borderId="21" xfId="0" applyFont="1" applyFill="1" applyBorder="1"/>
    <xf numFmtId="169" fontId="2" fillId="2" borderId="39" xfId="0" applyNumberFormat="1" applyFont="1" applyFill="1" applyBorder="1"/>
    <xf numFmtId="0" fontId="2" fillId="0" borderId="45" xfId="0" applyFont="1" applyBorder="1"/>
    <xf numFmtId="169" fontId="2" fillId="0" borderId="41" xfId="0" applyNumberFormat="1" applyFont="1" applyBorder="1"/>
    <xf numFmtId="0" fontId="2" fillId="3" borderId="16" xfId="0" applyFont="1" applyFill="1" applyBorder="1" applyAlignment="1">
      <alignment horizontal="center"/>
    </xf>
    <xf numFmtId="0" fontId="2" fillId="3" borderId="8" xfId="0" applyFont="1" applyFill="1" applyBorder="1" applyAlignment="1">
      <alignment horizontal="center"/>
    </xf>
    <xf numFmtId="168" fontId="2" fillId="3" borderId="8" xfId="0" applyNumberFormat="1" applyFont="1" applyFill="1" applyBorder="1" applyAlignment="1">
      <alignment horizontal="right"/>
    </xf>
    <xf numFmtId="169" fontId="2" fillId="3" borderId="39" xfId="0" applyNumberFormat="1" applyFont="1" applyFill="1" applyBorder="1"/>
    <xf numFmtId="169" fontId="2" fillId="0" borderId="0" xfId="0" applyNumberFormat="1" applyFont="1"/>
    <xf numFmtId="0" fontId="0" fillId="0" borderId="0" xfId="0" applyFont="1" applyAlignment="1">
      <alignment horizontal="center"/>
    </xf>
    <xf numFmtId="168" fontId="0" fillId="0" borderId="0" xfId="0" applyNumberFormat="1" applyFont="1" applyAlignment="1">
      <alignment horizontal="right"/>
    </xf>
    <xf numFmtId="3" fontId="0" fillId="0" borderId="0" xfId="0" applyNumberFormat="1" applyFont="1"/>
    <xf numFmtId="0" fontId="0" fillId="0" borderId="0" xfId="0" applyFont="1" applyAlignment="1"/>
    <xf numFmtId="168" fontId="0" fillId="0" borderId="0" xfId="0" applyNumberFormat="1" applyFont="1"/>
    <xf numFmtId="0" fontId="4" fillId="0" borderId="21" xfId="0" applyFont="1" applyBorder="1" applyAlignment="1">
      <alignment horizontal="right"/>
    </xf>
    <xf numFmtId="0" fontId="4" fillId="0" borderId="6" xfId="0" applyFont="1" applyBorder="1" applyAlignment="1"/>
    <xf numFmtId="0" fontId="9" fillId="0" borderId="21" xfId="0" applyFont="1" applyFill="1" applyBorder="1"/>
    <xf numFmtId="0" fontId="2" fillId="0" borderId="21" xfId="0" applyFont="1" applyBorder="1" applyAlignment="1">
      <alignment horizontal="left" indent="1"/>
    </xf>
    <xf numFmtId="0" fontId="2" fillId="0" borderId="6" xfId="0" applyFont="1" applyBorder="1" applyAlignment="1">
      <alignment horizontal="left" indent="1"/>
    </xf>
    <xf numFmtId="0" fontId="2" fillId="0" borderId="8" xfId="0" applyFont="1" applyBorder="1" applyAlignment="1">
      <alignment horizontal="left" indent="1"/>
    </xf>
    <xf numFmtId="0" fontId="2" fillId="0" borderId="21" xfId="0" applyFont="1" applyBorder="1" applyAlignment="1">
      <alignment horizontal="left" indent="2"/>
    </xf>
    <xf numFmtId="0" fontId="2" fillId="0" borderId="21" xfId="0" applyFont="1" applyBorder="1" applyAlignment="1">
      <alignment horizontal="left" indent="3"/>
    </xf>
    <xf numFmtId="0" fontId="2" fillId="0" borderId="21" xfId="0" applyFont="1" applyBorder="1" applyAlignment="1">
      <alignment horizontal="left" indent="4"/>
    </xf>
    <xf numFmtId="0" fontId="14" fillId="0" borderId="19" xfId="0" applyFont="1" applyBorder="1"/>
    <xf numFmtId="0" fontId="14" fillId="0" borderId="18" xfId="0" applyFont="1" applyBorder="1" applyAlignment="1">
      <alignment horizontal="center"/>
    </xf>
    <xf numFmtId="170" fontId="14" fillId="0" borderId="18" xfId="0" applyNumberFormat="1" applyFont="1" applyBorder="1" applyAlignment="1">
      <alignment horizontal="left"/>
    </xf>
    <xf numFmtId="0" fontId="14" fillId="0" borderId="20" xfId="0" applyFont="1" applyBorder="1" applyAlignment="1">
      <alignment horizontal="center"/>
    </xf>
    <xf numFmtId="0" fontId="14" fillId="0" borderId="0" xfId="0" applyFont="1"/>
    <xf numFmtId="0" fontId="14" fillId="0" borderId="6" xfId="0" applyFont="1" applyBorder="1" applyAlignment="1"/>
    <xf numFmtId="168" fontId="14" fillId="0" borderId="6" xfId="0" applyNumberFormat="1" applyFont="1" applyBorder="1" applyAlignment="1">
      <alignment horizontal="center"/>
    </xf>
    <xf numFmtId="0" fontId="14" fillId="0" borderId="22" xfId="0" applyFont="1" applyBorder="1"/>
    <xf numFmtId="0" fontId="14" fillId="0" borderId="21" xfId="0" applyFont="1" applyBorder="1" applyAlignment="1">
      <alignment horizontal="right"/>
    </xf>
    <xf numFmtId="0" fontId="14" fillId="0" borderId="6" xfId="0" applyFont="1" applyBorder="1"/>
    <xf numFmtId="0" fontId="14" fillId="0" borderId="8" xfId="0" applyFont="1" applyBorder="1"/>
    <xf numFmtId="168" fontId="14" fillId="0" borderId="6" xfId="0" applyNumberFormat="1" applyFont="1" applyBorder="1"/>
    <xf numFmtId="0" fontId="14" fillId="0" borderId="23" xfId="0" applyFont="1" applyBorder="1" applyAlignment="1">
      <alignment horizontal="right"/>
    </xf>
    <xf numFmtId="0" fontId="14" fillId="0" borderId="24" xfId="0" applyFont="1" applyBorder="1"/>
    <xf numFmtId="0" fontId="14" fillId="0" borderId="25" xfId="0" applyFont="1" applyBorder="1"/>
    <xf numFmtId="49" fontId="14" fillId="0" borderId="26" xfId="0" applyNumberFormat="1" applyFont="1" applyBorder="1" applyAlignment="1">
      <alignment horizontal="center"/>
    </xf>
    <xf numFmtId="0" fontId="14" fillId="0" borderId="24" xfId="0" applyFont="1" applyBorder="1" applyAlignment="1"/>
    <xf numFmtId="168" fontId="14" fillId="0" borderId="24" xfId="0" applyNumberFormat="1" applyFont="1" applyBorder="1"/>
    <xf numFmtId="0" fontId="14" fillId="0" borderId="27" xfId="0" applyFont="1" applyBorder="1"/>
    <xf numFmtId="0" fontId="14" fillId="0" borderId="21" xfId="0" applyFont="1" applyBorder="1" applyAlignment="1">
      <alignment horizontal="left" indent="2"/>
    </xf>
    <xf numFmtId="0" fontId="14" fillId="0" borderId="6" xfId="0" applyFont="1" applyBorder="1" applyAlignment="1">
      <alignment horizontal="left" wrapText="1" indent="2"/>
    </xf>
    <xf numFmtId="0" fontId="14" fillId="0" borderId="8" xfId="0" applyFont="1" applyBorder="1" applyAlignment="1">
      <alignment horizontal="left" wrapText="1" indent="2"/>
    </xf>
    <xf numFmtId="0" fontId="14" fillId="0" borderId="21" xfId="0" applyFont="1" applyBorder="1" applyAlignment="1">
      <alignment horizontal="left" wrapText="1" indent="2"/>
    </xf>
    <xf numFmtId="0" fontId="14" fillId="0" borderId="6" xfId="0" applyFont="1" applyBorder="1" applyAlignment="1">
      <alignment horizontal="left" wrapText="1" indent="1"/>
    </xf>
    <xf numFmtId="0" fontId="14" fillId="0" borderId="8" xfId="0" applyFont="1" applyBorder="1" applyAlignment="1">
      <alignment horizontal="left" wrapText="1" indent="1"/>
    </xf>
    <xf numFmtId="0" fontId="14" fillId="0" borderId="0" xfId="0" applyFont="1" applyAlignment="1">
      <alignment horizontal="center"/>
    </xf>
    <xf numFmtId="168" fontId="14" fillId="0" borderId="0" xfId="0" applyNumberFormat="1" applyFont="1" applyAlignment="1">
      <alignment horizontal="right"/>
    </xf>
    <xf numFmtId="3" fontId="14" fillId="0" borderId="0" xfId="0" applyNumberFormat="1" applyFont="1"/>
    <xf numFmtId="0" fontId="14" fillId="0" borderId="0" xfId="0" applyFont="1" applyAlignment="1"/>
    <xf numFmtId="168" fontId="14" fillId="0" borderId="0" xfId="0" applyNumberFormat="1" applyFont="1"/>
    <xf numFmtId="169" fontId="2" fillId="0" borderId="39" xfId="0" applyNumberFormat="1" applyFont="1" applyFill="1" applyBorder="1"/>
    <xf numFmtId="169" fontId="2" fillId="0" borderId="22" xfId="0" applyNumberFormat="1" applyFont="1" applyFill="1" applyBorder="1"/>
    <xf numFmtId="169" fontId="8" fillId="0" borderId="22" xfId="0" applyNumberFormat="1" applyFont="1" applyFill="1" applyBorder="1"/>
    <xf numFmtId="0" fontId="2" fillId="0" borderId="16" xfId="0" applyFont="1" applyFill="1" applyBorder="1" applyAlignment="1">
      <alignment horizontal="center"/>
    </xf>
    <xf numFmtId="3" fontId="2" fillId="0" borderId="22" xfId="0" applyNumberFormat="1" applyFont="1" applyFill="1" applyBorder="1"/>
    <xf numFmtId="0" fontId="2" fillId="0" borderId="21" xfId="0" applyFont="1" applyFill="1" applyBorder="1" applyAlignment="1">
      <alignment horizontal="left" indent="1"/>
    </xf>
    <xf numFmtId="0" fontId="0" fillId="0" borderId="0" xfId="0" applyBorder="1" applyAlignment="1">
      <alignment horizontal="left"/>
    </xf>
    <xf numFmtId="0" fontId="3" fillId="0" borderId="1" xfId="0" applyFont="1" applyBorder="1" applyAlignment="1">
      <alignment horizontal="center" vertical="top"/>
    </xf>
    <xf numFmtId="0" fontId="3" fillId="0" borderId="0" xfId="0" applyFont="1" applyBorder="1" applyAlignment="1">
      <alignment horizontal="center" vertical="top"/>
    </xf>
    <xf numFmtId="0" fontId="3" fillId="0" borderId="2" xfId="0" applyFont="1" applyBorder="1" applyAlignment="1">
      <alignment horizontal="center" vertical="top"/>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14" xfId="0" applyFont="1" applyBorder="1" applyAlignment="1">
      <alignment horizontal="center" wrapText="1"/>
    </xf>
    <xf numFmtId="0" fontId="7" fillId="3" borderId="40" xfId="0" applyFont="1" applyFill="1" applyBorder="1" applyAlignment="1"/>
    <xf numFmtId="0" fontId="7" fillId="3" borderId="5" xfId="0" applyFont="1" applyFill="1" applyBorder="1" applyAlignment="1"/>
    <xf numFmtId="0" fontId="7" fillId="3" borderId="9" xfId="0" applyFont="1" applyFill="1" applyBorder="1" applyAlignment="1"/>
    <xf numFmtId="0" fontId="14" fillId="0" borderId="5" xfId="0" applyFont="1" applyBorder="1" applyAlignment="1">
      <alignment horizontal="left"/>
    </xf>
    <xf numFmtId="0" fontId="14" fillId="0" borderId="9" xfId="0" applyFont="1" applyBorder="1" applyAlignment="1">
      <alignment horizontal="left"/>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68" fontId="2" fillId="0" borderId="34" xfId="0" applyNumberFormat="1" applyFont="1" applyBorder="1" applyAlignment="1">
      <alignment horizontal="center" vertical="center" wrapText="1"/>
    </xf>
    <xf numFmtId="168" fontId="2" fillId="0" borderId="37"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38" xfId="0" applyFont="1" applyBorder="1" applyAlignment="1">
      <alignment horizontal="center" vertical="center" wrapText="1"/>
    </xf>
    <xf numFmtId="0" fontId="14" fillId="0" borderId="21" xfId="0" applyFont="1" applyBorder="1" applyAlignment="1">
      <alignment wrapText="1"/>
    </xf>
    <xf numFmtId="0" fontId="14" fillId="0" borderId="6" xfId="0" applyFont="1" applyBorder="1" applyAlignment="1">
      <alignment wrapText="1"/>
    </xf>
    <xf numFmtId="0" fontId="14" fillId="0" borderId="8" xfId="0" applyFont="1" applyBorder="1" applyAlignment="1">
      <alignment wrapText="1"/>
    </xf>
    <xf numFmtId="0" fontId="9" fillId="0" borderId="40" xfId="0" applyFont="1" applyBorder="1" applyAlignment="1">
      <alignment wrapText="1"/>
    </xf>
    <xf numFmtId="0" fontId="14" fillId="0" borderId="5" xfId="0" applyFont="1" applyBorder="1" applyAlignment="1">
      <alignment wrapText="1"/>
    </xf>
    <xf numFmtId="0" fontId="14" fillId="0" borderId="9" xfId="0" applyFont="1" applyBorder="1" applyAlignment="1">
      <alignment wrapText="1"/>
    </xf>
    <xf numFmtId="0" fontId="2" fillId="0" borderId="40" xfId="0" applyFont="1" applyBorder="1" applyAlignment="1">
      <alignment wrapText="1"/>
    </xf>
    <xf numFmtId="0" fontId="2" fillId="0" borderId="42" xfId="0" applyFont="1" applyBorder="1" applyAlignment="1">
      <alignment horizontal="left" wrapText="1" indent="2"/>
    </xf>
    <xf numFmtId="0" fontId="14" fillId="0" borderId="43" xfId="0" applyFont="1" applyBorder="1" applyAlignment="1">
      <alignment horizontal="left" wrapText="1" indent="2"/>
    </xf>
    <xf numFmtId="0" fontId="14" fillId="0" borderId="44" xfId="0" applyFont="1" applyBorder="1" applyAlignment="1">
      <alignment horizontal="left" wrapText="1" indent="2"/>
    </xf>
    <xf numFmtId="0" fontId="14" fillId="0" borderId="21" xfId="0" applyFont="1" applyBorder="1" applyAlignment="1">
      <alignment horizontal="left" wrapText="1" indent="2"/>
    </xf>
    <xf numFmtId="0" fontId="14" fillId="0" borderId="6" xfId="0" applyFont="1" applyBorder="1" applyAlignment="1">
      <alignment horizontal="left" wrapText="1" indent="2"/>
    </xf>
    <xf numFmtId="0" fontId="14" fillId="0" borderId="8" xfId="0" applyFont="1" applyBorder="1" applyAlignment="1">
      <alignment horizontal="left" wrapText="1" indent="2"/>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7" fillId="0" borderId="20"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14" xfId="0" applyFont="1" applyBorder="1" applyAlignment="1">
      <alignment horizontal="center"/>
    </xf>
    <xf numFmtId="0" fontId="0" fillId="0" borderId="21"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2" fillId="3" borderId="40" xfId="0" applyFont="1" applyFill="1" applyBorder="1" applyAlignment="1"/>
    <xf numFmtId="0" fontId="2" fillId="3" borderId="5" xfId="0" applyFont="1" applyFill="1" applyBorder="1" applyAlignment="1"/>
    <xf numFmtId="0" fontId="2" fillId="3" borderId="9" xfId="0" applyFont="1" applyFill="1" applyBorder="1" applyAlignment="1"/>
    <xf numFmtId="0" fontId="0" fillId="0" borderId="5" xfId="0" applyFont="1" applyBorder="1" applyAlignment="1">
      <alignment horizontal="left"/>
    </xf>
    <xf numFmtId="0" fontId="0" fillId="0" borderId="9" xfId="0" applyFont="1" applyBorder="1" applyAlignment="1">
      <alignment horizontal="left"/>
    </xf>
  </cellXfs>
  <cellStyles count="3">
    <cellStyle name="Currency" xfId="1" builtinId="4"/>
    <cellStyle name="Normal" xfId="0" builtinId="0"/>
    <cellStyle name="Percent" xfId="2" builtinId="5"/>
  </cellStyles>
  <dxfs count="6">
    <dxf>
      <fill>
        <patternFill>
          <bgColor indexed="52"/>
        </patternFill>
      </fill>
    </dxf>
    <dxf>
      <fill>
        <patternFill>
          <bgColor indexed="10"/>
        </patternFill>
      </fill>
    </dxf>
    <dxf>
      <fill>
        <patternFill>
          <bgColor indexed="50"/>
        </patternFill>
      </fill>
    </dxf>
    <dxf>
      <font>
        <condense val="0"/>
        <extend val="0"/>
        <color indexed="9"/>
      </font>
      <fill>
        <patternFill>
          <bgColor indexed="10"/>
        </patternFill>
      </fill>
    </dxf>
    <dxf>
      <font>
        <condense val="0"/>
        <extend val="0"/>
        <color auto="1"/>
      </font>
      <fill>
        <patternFill>
          <bgColor indexed="5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561975</xdr:colOff>
          <xdr:row>44</xdr:row>
          <xdr:rowOff>28575</xdr:rowOff>
        </xdr:from>
        <xdr:to>
          <xdr:col>1</xdr:col>
          <xdr:colOff>666750</xdr:colOff>
          <xdr:row>47</xdr:row>
          <xdr:rowOff>95250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 Programming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38100</xdr:rowOff>
        </xdr:from>
        <xdr:to>
          <xdr:col>6</xdr:col>
          <xdr:colOff>0</xdr:colOff>
          <xdr:row>38</xdr:row>
          <xdr:rowOff>104775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 Pre-Bid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161925</xdr:rowOff>
        </xdr:from>
        <xdr:to>
          <xdr:col>6</xdr:col>
          <xdr:colOff>0</xdr:colOff>
          <xdr:row>37</xdr:row>
          <xdr:rowOff>114300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 Post-Bid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571500</xdr:colOff>
          <xdr:row>0</xdr:row>
          <xdr:rowOff>0</xdr:rowOff>
        </xdr:from>
        <xdr:to>
          <xdr:col>5</xdr:col>
          <xdr:colOff>609600</xdr:colOff>
          <xdr:row>6</xdr:row>
          <xdr:rowOff>219075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0</xdr:row>
          <xdr:rowOff>0</xdr:rowOff>
        </xdr:from>
        <xdr:to>
          <xdr:col>5</xdr:col>
          <xdr:colOff>609600</xdr:colOff>
          <xdr:row>6</xdr:row>
          <xdr:rowOff>219075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571500</xdr:colOff>
          <xdr:row>0</xdr:row>
          <xdr:rowOff>0</xdr:rowOff>
        </xdr:from>
        <xdr:to>
          <xdr:col>5</xdr:col>
          <xdr:colOff>609600</xdr:colOff>
          <xdr:row>6</xdr:row>
          <xdr:rowOff>219075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46"/>
  <sheetViews>
    <sheetView workbookViewId="0">
      <selection activeCell="V21" sqref="V21"/>
    </sheetView>
  </sheetViews>
  <sheetFormatPr defaultRowHeight="15" x14ac:dyDescent="0.25"/>
  <cols>
    <col min="1" max="1" width="21.5703125" bestFit="1" customWidth="1"/>
    <col min="2" max="2" width="18.7109375" customWidth="1"/>
    <col min="3" max="3" width="5.28515625" customWidth="1"/>
    <col min="4" max="4" width="5.5703125" customWidth="1"/>
    <col min="5" max="5" width="16.5703125" customWidth="1"/>
    <col min="6" max="6" width="20.7109375" customWidth="1"/>
    <col min="7" max="7" width="21.5703125" hidden="1" customWidth="1"/>
    <col min="8" max="8" width="18.7109375" hidden="1" customWidth="1"/>
    <col min="9" max="9" width="5.28515625" hidden="1" customWidth="1"/>
    <col min="10" max="10" width="5.5703125" hidden="1" customWidth="1"/>
    <col min="11" max="11" width="16.5703125" hidden="1" customWidth="1"/>
    <col min="12" max="12" width="20.7109375" hidden="1" customWidth="1"/>
    <col min="13" max="13" width="21.5703125" hidden="1" customWidth="1"/>
    <col min="14" max="14" width="18.7109375" hidden="1" customWidth="1"/>
    <col min="15" max="15" width="5.28515625" hidden="1" customWidth="1"/>
    <col min="16" max="16" width="5.5703125" hidden="1" customWidth="1"/>
    <col min="17" max="17" width="16.5703125" hidden="1" customWidth="1"/>
    <col min="18" max="18" width="20.7109375" hidden="1" customWidth="1"/>
    <col min="257" max="257" width="21.5703125" bestFit="1" customWidth="1"/>
    <col min="258" max="258" width="18.7109375" customWidth="1"/>
    <col min="259" max="259" width="5.28515625" customWidth="1"/>
    <col min="260" max="260" width="5.5703125" customWidth="1"/>
    <col min="261" max="261" width="16.5703125" customWidth="1"/>
    <col min="262" max="262" width="20.7109375" customWidth="1"/>
    <col min="263" max="263" width="21.5703125" customWidth="1"/>
    <col min="264" max="264" width="18.7109375" customWidth="1"/>
    <col min="265" max="265" width="5.28515625" customWidth="1"/>
    <col min="266" max="266" width="5.5703125" customWidth="1"/>
    <col min="267" max="267" width="16.5703125" customWidth="1"/>
    <col min="268" max="268" width="20.7109375" customWidth="1"/>
    <col min="269" max="269" width="21.5703125" bestFit="1" customWidth="1"/>
    <col min="270" max="270" width="18.7109375" customWidth="1"/>
    <col min="271" max="271" width="5.28515625" customWidth="1"/>
    <col min="272" max="272" width="5.5703125" customWidth="1"/>
    <col min="273" max="273" width="16.5703125" customWidth="1"/>
    <col min="274" max="274" width="20.7109375" customWidth="1"/>
    <col min="513" max="513" width="21.5703125" bestFit="1" customWidth="1"/>
    <col min="514" max="514" width="18.7109375" customWidth="1"/>
    <col min="515" max="515" width="5.28515625" customWidth="1"/>
    <col min="516" max="516" width="5.5703125" customWidth="1"/>
    <col min="517" max="517" width="16.5703125" customWidth="1"/>
    <col min="518" max="518" width="20.7109375" customWidth="1"/>
    <col min="519" max="519" width="21.5703125" customWidth="1"/>
    <col min="520" max="520" width="18.7109375" customWidth="1"/>
    <col min="521" max="521" width="5.28515625" customWidth="1"/>
    <col min="522" max="522" width="5.5703125" customWidth="1"/>
    <col min="523" max="523" width="16.5703125" customWidth="1"/>
    <col min="524" max="524" width="20.7109375" customWidth="1"/>
    <col min="525" max="525" width="21.5703125" bestFit="1" customWidth="1"/>
    <col min="526" max="526" width="18.7109375" customWidth="1"/>
    <col min="527" max="527" width="5.28515625" customWidth="1"/>
    <col min="528" max="528" width="5.5703125" customWidth="1"/>
    <col min="529" max="529" width="16.5703125" customWidth="1"/>
    <col min="530" max="530" width="20.7109375" customWidth="1"/>
    <col min="769" max="769" width="21.5703125" bestFit="1" customWidth="1"/>
    <col min="770" max="770" width="18.7109375" customWidth="1"/>
    <col min="771" max="771" width="5.28515625" customWidth="1"/>
    <col min="772" max="772" width="5.5703125" customWidth="1"/>
    <col min="773" max="773" width="16.5703125" customWidth="1"/>
    <col min="774" max="774" width="20.7109375" customWidth="1"/>
    <col min="775" max="775" width="21.5703125" customWidth="1"/>
    <col min="776" max="776" width="18.7109375" customWidth="1"/>
    <col min="777" max="777" width="5.28515625" customWidth="1"/>
    <col min="778" max="778" width="5.5703125" customWidth="1"/>
    <col min="779" max="779" width="16.5703125" customWidth="1"/>
    <col min="780" max="780" width="20.7109375" customWidth="1"/>
    <col min="781" max="781" width="21.5703125" bestFit="1" customWidth="1"/>
    <col min="782" max="782" width="18.7109375" customWidth="1"/>
    <col min="783" max="783" width="5.28515625" customWidth="1"/>
    <col min="784" max="784" width="5.5703125" customWidth="1"/>
    <col min="785" max="785" width="16.5703125" customWidth="1"/>
    <col min="786" max="786" width="20.7109375" customWidth="1"/>
    <col min="1025" max="1025" width="21.5703125" bestFit="1" customWidth="1"/>
    <col min="1026" max="1026" width="18.7109375" customWidth="1"/>
    <col min="1027" max="1027" width="5.28515625" customWidth="1"/>
    <col min="1028" max="1028" width="5.5703125" customWidth="1"/>
    <col min="1029" max="1029" width="16.5703125" customWidth="1"/>
    <col min="1030" max="1030" width="20.7109375" customWidth="1"/>
    <col min="1031" max="1031" width="21.5703125" customWidth="1"/>
    <col min="1032" max="1032" width="18.7109375" customWidth="1"/>
    <col min="1033" max="1033" width="5.28515625" customWidth="1"/>
    <col min="1034" max="1034" width="5.5703125" customWidth="1"/>
    <col min="1035" max="1035" width="16.5703125" customWidth="1"/>
    <col min="1036" max="1036" width="20.7109375" customWidth="1"/>
    <col min="1037" max="1037" width="21.5703125" bestFit="1" customWidth="1"/>
    <col min="1038" max="1038" width="18.7109375" customWidth="1"/>
    <col min="1039" max="1039" width="5.28515625" customWidth="1"/>
    <col min="1040" max="1040" width="5.5703125" customWidth="1"/>
    <col min="1041" max="1041" width="16.5703125" customWidth="1"/>
    <col min="1042" max="1042" width="20.7109375" customWidth="1"/>
    <col min="1281" max="1281" width="21.5703125" bestFit="1" customWidth="1"/>
    <col min="1282" max="1282" width="18.7109375" customWidth="1"/>
    <col min="1283" max="1283" width="5.28515625" customWidth="1"/>
    <col min="1284" max="1284" width="5.5703125" customWidth="1"/>
    <col min="1285" max="1285" width="16.5703125" customWidth="1"/>
    <col min="1286" max="1286" width="20.7109375" customWidth="1"/>
    <col min="1287" max="1287" width="21.5703125" customWidth="1"/>
    <col min="1288" max="1288" width="18.7109375" customWidth="1"/>
    <col min="1289" max="1289" width="5.28515625" customWidth="1"/>
    <col min="1290" max="1290" width="5.5703125" customWidth="1"/>
    <col min="1291" max="1291" width="16.5703125" customWidth="1"/>
    <col min="1292" max="1292" width="20.7109375" customWidth="1"/>
    <col min="1293" max="1293" width="21.5703125" bestFit="1" customWidth="1"/>
    <col min="1294" max="1294" width="18.7109375" customWidth="1"/>
    <col min="1295" max="1295" width="5.28515625" customWidth="1"/>
    <col min="1296" max="1296" width="5.5703125" customWidth="1"/>
    <col min="1297" max="1297" width="16.5703125" customWidth="1"/>
    <col min="1298" max="1298" width="20.7109375" customWidth="1"/>
    <col min="1537" max="1537" width="21.5703125" bestFit="1" customWidth="1"/>
    <col min="1538" max="1538" width="18.7109375" customWidth="1"/>
    <col min="1539" max="1539" width="5.28515625" customWidth="1"/>
    <col min="1540" max="1540" width="5.5703125" customWidth="1"/>
    <col min="1541" max="1541" width="16.5703125" customWidth="1"/>
    <col min="1542" max="1542" width="20.7109375" customWidth="1"/>
    <col min="1543" max="1543" width="21.5703125" customWidth="1"/>
    <col min="1544" max="1544" width="18.7109375" customWidth="1"/>
    <col min="1545" max="1545" width="5.28515625" customWidth="1"/>
    <col min="1546" max="1546" width="5.5703125" customWidth="1"/>
    <col min="1547" max="1547" width="16.5703125" customWidth="1"/>
    <col min="1548" max="1548" width="20.7109375" customWidth="1"/>
    <col min="1549" max="1549" width="21.5703125" bestFit="1" customWidth="1"/>
    <col min="1550" max="1550" width="18.7109375" customWidth="1"/>
    <col min="1551" max="1551" width="5.28515625" customWidth="1"/>
    <col min="1552" max="1552" width="5.5703125" customWidth="1"/>
    <col min="1553" max="1553" width="16.5703125" customWidth="1"/>
    <col min="1554" max="1554" width="20.7109375" customWidth="1"/>
    <col min="1793" max="1793" width="21.5703125" bestFit="1" customWidth="1"/>
    <col min="1794" max="1794" width="18.7109375" customWidth="1"/>
    <col min="1795" max="1795" width="5.28515625" customWidth="1"/>
    <col min="1796" max="1796" width="5.5703125" customWidth="1"/>
    <col min="1797" max="1797" width="16.5703125" customWidth="1"/>
    <col min="1798" max="1798" width="20.7109375" customWidth="1"/>
    <col min="1799" max="1799" width="21.5703125" customWidth="1"/>
    <col min="1800" max="1800" width="18.7109375" customWidth="1"/>
    <col min="1801" max="1801" width="5.28515625" customWidth="1"/>
    <col min="1802" max="1802" width="5.5703125" customWidth="1"/>
    <col min="1803" max="1803" width="16.5703125" customWidth="1"/>
    <col min="1804" max="1804" width="20.7109375" customWidth="1"/>
    <col min="1805" max="1805" width="21.5703125" bestFit="1" customWidth="1"/>
    <col min="1806" max="1806" width="18.7109375" customWidth="1"/>
    <col min="1807" max="1807" width="5.28515625" customWidth="1"/>
    <col min="1808" max="1808" width="5.5703125" customWidth="1"/>
    <col min="1809" max="1809" width="16.5703125" customWidth="1"/>
    <col min="1810" max="1810" width="20.7109375" customWidth="1"/>
    <col min="2049" max="2049" width="21.5703125" bestFit="1" customWidth="1"/>
    <col min="2050" max="2050" width="18.7109375" customWidth="1"/>
    <col min="2051" max="2051" width="5.28515625" customWidth="1"/>
    <col min="2052" max="2052" width="5.5703125" customWidth="1"/>
    <col min="2053" max="2053" width="16.5703125" customWidth="1"/>
    <col min="2054" max="2054" width="20.7109375" customWidth="1"/>
    <col min="2055" max="2055" width="21.5703125" customWidth="1"/>
    <col min="2056" max="2056" width="18.7109375" customWidth="1"/>
    <col min="2057" max="2057" width="5.28515625" customWidth="1"/>
    <col min="2058" max="2058" width="5.5703125" customWidth="1"/>
    <col min="2059" max="2059" width="16.5703125" customWidth="1"/>
    <col min="2060" max="2060" width="20.7109375" customWidth="1"/>
    <col min="2061" max="2061" width="21.5703125" bestFit="1" customWidth="1"/>
    <col min="2062" max="2062" width="18.7109375" customWidth="1"/>
    <col min="2063" max="2063" width="5.28515625" customWidth="1"/>
    <col min="2064" max="2064" width="5.5703125" customWidth="1"/>
    <col min="2065" max="2065" width="16.5703125" customWidth="1"/>
    <col min="2066" max="2066" width="20.7109375" customWidth="1"/>
    <col min="2305" max="2305" width="21.5703125" bestFit="1" customWidth="1"/>
    <col min="2306" max="2306" width="18.7109375" customWidth="1"/>
    <col min="2307" max="2307" width="5.28515625" customWidth="1"/>
    <col min="2308" max="2308" width="5.5703125" customWidth="1"/>
    <col min="2309" max="2309" width="16.5703125" customWidth="1"/>
    <col min="2310" max="2310" width="20.7109375" customWidth="1"/>
    <col min="2311" max="2311" width="21.5703125" customWidth="1"/>
    <col min="2312" max="2312" width="18.7109375" customWidth="1"/>
    <col min="2313" max="2313" width="5.28515625" customWidth="1"/>
    <col min="2314" max="2314" width="5.5703125" customWidth="1"/>
    <col min="2315" max="2315" width="16.5703125" customWidth="1"/>
    <col min="2316" max="2316" width="20.7109375" customWidth="1"/>
    <col min="2317" max="2317" width="21.5703125" bestFit="1" customWidth="1"/>
    <col min="2318" max="2318" width="18.7109375" customWidth="1"/>
    <col min="2319" max="2319" width="5.28515625" customWidth="1"/>
    <col min="2320" max="2320" width="5.5703125" customWidth="1"/>
    <col min="2321" max="2321" width="16.5703125" customWidth="1"/>
    <col min="2322" max="2322" width="20.7109375" customWidth="1"/>
    <col min="2561" max="2561" width="21.5703125" bestFit="1" customWidth="1"/>
    <col min="2562" max="2562" width="18.7109375" customWidth="1"/>
    <col min="2563" max="2563" width="5.28515625" customWidth="1"/>
    <col min="2564" max="2564" width="5.5703125" customWidth="1"/>
    <col min="2565" max="2565" width="16.5703125" customWidth="1"/>
    <col min="2566" max="2566" width="20.7109375" customWidth="1"/>
    <col min="2567" max="2567" width="21.5703125" customWidth="1"/>
    <col min="2568" max="2568" width="18.7109375" customWidth="1"/>
    <col min="2569" max="2569" width="5.28515625" customWidth="1"/>
    <col min="2570" max="2570" width="5.5703125" customWidth="1"/>
    <col min="2571" max="2571" width="16.5703125" customWidth="1"/>
    <col min="2572" max="2572" width="20.7109375" customWidth="1"/>
    <col min="2573" max="2573" width="21.5703125" bestFit="1" customWidth="1"/>
    <col min="2574" max="2574" width="18.7109375" customWidth="1"/>
    <col min="2575" max="2575" width="5.28515625" customWidth="1"/>
    <col min="2576" max="2576" width="5.5703125" customWidth="1"/>
    <col min="2577" max="2577" width="16.5703125" customWidth="1"/>
    <col min="2578" max="2578" width="20.7109375" customWidth="1"/>
    <col min="2817" max="2817" width="21.5703125" bestFit="1" customWidth="1"/>
    <col min="2818" max="2818" width="18.7109375" customWidth="1"/>
    <col min="2819" max="2819" width="5.28515625" customWidth="1"/>
    <col min="2820" max="2820" width="5.5703125" customWidth="1"/>
    <col min="2821" max="2821" width="16.5703125" customWidth="1"/>
    <col min="2822" max="2822" width="20.7109375" customWidth="1"/>
    <col min="2823" max="2823" width="21.5703125" customWidth="1"/>
    <col min="2824" max="2824" width="18.7109375" customWidth="1"/>
    <col min="2825" max="2825" width="5.28515625" customWidth="1"/>
    <col min="2826" max="2826" width="5.5703125" customWidth="1"/>
    <col min="2827" max="2827" width="16.5703125" customWidth="1"/>
    <col min="2828" max="2828" width="20.7109375" customWidth="1"/>
    <col min="2829" max="2829" width="21.5703125" bestFit="1" customWidth="1"/>
    <col min="2830" max="2830" width="18.7109375" customWidth="1"/>
    <col min="2831" max="2831" width="5.28515625" customWidth="1"/>
    <col min="2832" max="2832" width="5.5703125" customWidth="1"/>
    <col min="2833" max="2833" width="16.5703125" customWidth="1"/>
    <col min="2834" max="2834" width="20.7109375" customWidth="1"/>
    <col min="3073" max="3073" width="21.5703125" bestFit="1" customWidth="1"/>
    <col min="3074" max="3074" width="18.7109375" customWidth="1"/>
    <col min="3075" max="3075" width="5.28515625" customWidth="1"/>
    <col min="3076" max="3076" width="5.5703125" customWidth="1"/>
    <col min="3077" max="3077" width="16.5703125" customWidth="1"/>
    <col min="3078" max="3078" width="20.7109375" customWidth="1"/>
    <col min="3079" max="3079" width="21.5703125" customWidth="1"/>
    <col min="3080" max="3080" width="18.7109375" customWidth="1"/>
    <col min="3081" max="3081" width="5.28515625" customWidth="1"/>
    <col min="3082" max="3082" width="5.5703125" customWidth="1"/>
    <col min="3083" max="3083" width="16.5703125" customWidth="1"/>
    <col min="3084" max="3084" width="20.7109375" customWidth="1"/>
    <col min="3085" max="3085" width="21.5703125" bestFit="1" customWidth="1"/>
    <col min="3086" max="3086" width="18.7109375" customWidth="1"/>
    <col min="3087" max="3087" width="5.28515625" customWidth="1"/>
    <col min="3088" max="3088" width="5.5703125" customWidth="1"/>
    <col min="3089" max="3089" width="16.5703125" customWidth="1"/>
    <col min="3090" max="3090" width="20.7109375" customWidth="1"/>
    <col min="3329" max="3329" width="21.5703125" bestFit="1" customWidth="1"/>
    <col min="3330" max="3330" width="18.7109375" customWidth="1"/>
    <col min="3331" max="3331" width="5.28515625" customWidth="1"/>
    <col min="3332" max="3332" width="5.5703125" customWidth="1"/>
    <col min="3333" max="3333" width="16.5703125" customWidth="1"/>
    <col min="3334" max="3334" width="20.7109375" customWidth="1"/>
    <col min="3335" max="3335" width="21.5703125" customWidth="1"/>
    <col min="3336" max="3336" width="18.7109375" customWidth="1"/>
    <col min="3337" max="3337" width="5.28515625" customWidth="1"/>
    <col min="3338" max="3338" width="5.5703125" customWidth="1"/>
    <col min="3339" max="3339" width="16.5703125" customWidth="1"/>
    <col min="3340" max="3340" width="20.7109375" customWidth="1"/>
    <col min="3341" max="3341" width="21.5703125" bestFit="1" customWidth="1"/>
    <col min="3342" max="3342" width="18.7109375" customWidth="1"/>
    <col min="3343" max="3343" width="5.28515625" customWidth="1"/>
    <col min="3344" max="3344" width="5.5703125" customWidth="1"/>
    <col min="3345" max="3345" width="16.5703125" customWidth="1"/>
    <col min="3346" max="3346" width="20.7109375" customWidth="1"/>
    <col min="3585" max="3585" width="21.5703125" bestFit="1" customWidth="1"/>
    <col min="3586" max="3586" width="18.7109375" customWidth="1"/>
    <col min="3587" max="3587" width="5.28515625" customWidth="1"/>
    <col min="3588" max="3588" width="5.5703125" customWidth="1"/>
    <col min="3589" max="3589" width="16.5703125" customWidth="1"/>
    <col min="3590" max="3590" width="20.7109375" customWidth="1"/>
    <col min="3591" max="3591" width="21.5703125" customWidth="1"/>
    <col min="3592" max="3592" width="18.7109375" customWidth="1"/>
    <col min="3593" max="3593" width="5.28515625" customWidth="1"/>
    <col min="3594" max="3594" width="5.5703125" customWidth="1"/>
    <col min="3595" max="3595" width="16.5703125" customWidth="1"/>
    <col min="3596" max="3596" width="20.7109375" customWidth="1"/>
    <col min="3597" max="3597" width="21.5703125" bestFit="1" customWidth="1"/>
    <col min="3598" max="3598" width="18.7109375" customWidth="1"/>
    <col min="3599" max="3599" width="5.28515625" customWidth="1"/>
    <col min="3600" max="3600" width="5.5703125" customWidth="1"/>
    <col min="3601" max="3601" width="16.5703125" customWidth="1"/>
    <col min="3602" max="3602" width="20.7109375" customWidth="1"/>
    <col min="3841" max="3841" width="21.5703125" bestFit="1" customWidth="1"/>
    <col min="3842" max="3842" width="18.7109375" customWidth="1"/>
    <col min="3843" max="3843" width="5.28515625" customWidth="1"/>
    <col min="3844" max="3844" width="5.5703125" customWidth="1"/>
    <col min="3845" max="3845" width="16.5703125" customWidth="1"/>
    <col min="3846" max="3846" width="20.7109375" customWidth="1"/>
    <col min="3847" max="3847" width="21.5703125" customWidth="1"/>
    <col min="3848" max="3848" width="18.7109375" customWidth="1"/>
    <col min="3849" max="3849" width="5.28515625" customWidth="1"/>
    <col min="3850" max="3850" width="5.5703125" customWidth="1"/>
    <col min="3851" max="3851" width="16.5703125" customWidth="1"/>
    <col min="3852" max="3852" width="20.7109375" customWidth="1"/>
    <col min="3853" max="3853" width="21.5703125" bestFit="1" customWidth="1"/>
    <col min="3854" max="3854" width="18.7109375" customWidth="1"/>
    <col min="3855" max="3855" width="5.28515625" customWidth="1"/>
    <col min="3856" max="3856" width="5.5703125" customWidth="1"/>
    <col min="3857" max="3857" width="16.5703125" customWidth="1"/>
    <col min="3858" max="3858" width="20.7109375" customWidth="1"/>
    <col min="4097" max="4097" width="21.5703125" bestFit="1" customWidth="1"/>
    <col min="4098" max="4098" width="18.7109375" customWidth="1"/>
    <col min="4099" max="4099" width="5.28515625" customWidth="1"/>
    <col min="4100" max="4100" width="5.5703125" customWidth="1"/>
    <col min="4101" max="4101" width="16.5703125" customWidth="1"/>
    <col min="4102" max="4102" width="20.7109375" customWidth="1"/>
    <col min="4103" max="4103" width="21.5703125" customWidth="1"/>
    <col min="4104" max="4104" width="18.7109375" customWidth="1"/>
    <col min="4105" max="4105" width="5.28515625" customWidth="1"/>
    <col min="4106" max="4106" width="5.5703125" customWidth="1"/>
    <col min="4107" max="4107" width="16.5703125" customWidth="1"/>
    <col min="4108" max="4108" width="20.7109375" customWidth="1"/>
    <col min="4109" max="4109" width="21.5703125" bestFit="1" customWidth="1"/>
    <col min="4110" max="4110" width="18.7109375" customWidth="1"/>
    <col min="4111" max="4111" width="5.28515625" customWidth="1"/>
    <col min="4112" max="4112" width="5.5703125" customWidth="1"/>
    <col min="4113" max="4113" width="16.5703125" customWidth="1"/>
    <col min="4114" max="4114" width="20.7109375" customWidth="1"/>
    <col min="4353" max="4353" width="21.5703125" bestFit="1" customWidth="1"/>
    <col min="4354" max="4354" width="18.7109375" customWidth="1"/>
    <col min="4355" max="4355" width="5.28515625" customWidth="1"/>
    <col min="4356" max="4356" width="5.5703125" customWidth="1"/>
    <col min="4357" max="4357" width="16.5703125" customWidth="1"/>
    <col min="4358" max="4358" width="20.7109375" customWidth="1"/>
    <col min="4359" max="4359" width="21.5703125" customWidth="1"/>
    <col min="4360" max="4360" width="18.7109375" customWidth="1"/>
    <col min="4361" max="4361" width="5.28515625" customWidth="1"/>
    <col min="4362" max="4362" width="5.5703125" customWidth="1"/>
    <col min="4363" max="4363" width="16.5703125" customWidth="1"/>
    <col min="4364" max="4364" width="20.7109375" customWidth="1"/>
    <col min="4365" max="4365" width="21.5703125" bestFit="1" customWidth="1"/>
    <col min="4366" max="4366" width="18.7109375" customWidth="1"/>
    <col min="4367" max="4367" width="5.28515625" customWidth="1"/>
    <col min="4368" max="4368" width="5.5703125" customWidth="1"/>
    <col min="4369" max="4369" width="16.5703125" customWidth="1"/>
    <col min="4370" max="4370" width="20.7109375" customWidth="1"/>
    <col min="4609" max="4609" width="21.5703125" bestFit="1" customWidth="1"/>
    <col min="4610" max="4610" width="18.7109375" customWidth="1"/>
    <col min="4611" max="4611" width="5.28515625" customWidth="1"/>
    <col min="4612" max="4612" width="5.5703125" customWidth="1"/>
    <col min="4613" max="4613" width="16.5703125" customWidth="1"/>
    <col min="4614" max="4614" width="20.7109375" customWidth="1"/>
    <col min="4615" max="4615" width="21.5703125" customWidth="1"/>
    <col min="4616" max="4616" width="18.7109375" customWidth="1"/>
    <col min="4617" max="4617" width="5.28515625" customWidth="1"/>
    <col min="4618" max="4618" width="5.5703125" customWidth="1"/>
    <col min="4619" max="4619" width="16.5703125" customWidth="1"/>
    <col min="4620" max="4620" width="20.7109375" customWidth="1"/>
    <col min="4621" max="4621" width="21.5703125" bestFit="1" customWidth="1"/>
    <col min="4622" max="4622" width="18.7109375" customWidth="1"/>
    <col min="4623" max="4623" width="5.28515625" customWidth="1"/>
    <col min="4624" max="4624" width="5.5703125" customWidth="1"/>
    <col min="4625" max="4625" width="16.5703125" customWidth="1"/>
    <col min="4626" max="4626" width="20.7109375" customWidth="1"/>
    <col min="4865" max="4865" width="21.5703125" bestFit="1" customWidth="1"/>
    <col min="4866" max="4866" width="18.7109375" customWidth="1"/>
    <col min="4867" max="4867" width="5.28515625" customWidth="1"/>
    <col min="4868" max="4868" width="5.5703125" customWidth="1"/>
    <col min="4869" max="4869" width="16.5703125" customWidth="1"/>
    <col min="4870" max="4870" width="20.7109375" customWidth="1"/>
    <col min="4871" max="4871" width="21.5703125" customWidth="1"/>
    <col min="4872" max="4872" width="18.7109375" customWidth="1"/>
    <col min="4873" max="4873" width="5.28515625" customWidth="1"/>
    <col min="4874" max="4874" width="5.5703125" customWidth="1"/>
    <col min="4875" max="4875" width="16.5703125" customWidth="1"/>
    <col min="4876" max="4876" width="20.7109375" customWidth="1"/>
    <col min="4877" max="4877" width="21.5703125" bestFit="1" customWidth="1"/>
    <col min="4878" max="4878" width="18.7109375" customWidth="1"/>
    <col min="4879" max="4879" width="5.28515625" customWidth="1"/>
    <col min="4880" max="4880" width="5.5703125" customWidth="1"/>
    <col min="4881" max="4881" width="16.5703125" customWidth="1"/>
    <col min="4882" max="4882" width="20.7109375" customWidth="1"/>
    <col min="5121" max="5121" width="21.5703125" bestFit="1" customWidth="1"/>
    <col min="5122" max="5122" width="18.7109375" customWidth="1"/>
    <col min="5123" max="5123" width="5.28515625" customWidth="1"/>
    <col min="5124" max="5124" width="5.5703125" customWidth="1"/>
    <col min="5125" max="5125" width="16.5703125" customWidth="1"/>
    <col min="5126" max="5126" width="20.7109375" customWidth="1"/>
    <col min="5127" max="5127" width="21.5703125" customWidth="1"/>
    <col min="5128" max="5128" width="18.7109375" customWidth="1"/>
    <col min="5129" max="5129" width="5.28515625" customWidth="1"/>
    <col min="5130" max="5130" width="5.5703125" customWidth="1"/>
    <col min="5131" max="5131" width="16.5703125" customWidth="1"/>
    <col min="5132" max="5132" width="20.7109375" customWidth="1"/>
    <col min="5133" max="5133" width="21.5703125" bestFit="1" customWidth="1"/>
    <col min="5134" max="5134" width="18.7109375" customWidth="1"/>
    <col min="5135" max="5135" width="5.28515625" customWidth="1"/>
    <col min="5136" max="5136" width="5.5703125" customWidth="1"/>
    <col min="5137" max="5137" width="16.5703125" customWidth="1"/>
    <col min="5138" max="5138" width="20.7109375" customWidth="1"/>
    <col min="5377" max="5377" width="21.5703125" bestFit="1" customWidth="1"/>
    <col min="5378" max="5378" width="18.7109375" customWidth="1"/>
    <col min="5379" max="5379" width="5.28515625" customWidth="1"/>
    <col min="5380" max="5380" width="5.5703125" customWidth="1"/>
    <col min="5381" max="5381" width="16.5703125" customWidth="1"/>
    <col min="5382" max="5382" width="20.7109375" customWidth="1"/>
    <col min="5383" max="5383" width="21.5703125" customWidth="1"/>
    <col min="5384" max="5384" width="18.7109375" customWidth="1"/>
    <col min="5385" max="5385" width="5.28515625" customWidth="1"/>
    <col min="5386" max="5386" width="5.5703125" customWidth="1"/>
    <col min="5387" max="5387" width="16.5703125" customWidth="1"/>
    <col min="5388" max="5388" width="20.7109375" customWidth="1"/>
    <col min="5389" max="5389" width="21.5703125" bestFit="1" customWidth="1"/>
    <col min="5390" max="5390" width="18.7109375" customWidth="1"/>
    <col min="5391" max="5391" width="5.28515625" customWidth="1"/>
    <col min="5392" max="5392" width="5.5703125" customWidth="1"/>
    <col min="5393" max="5393" width="16.5703125" customWidth="1"/>
    <col min="5394" max="5394" width="20.7109375" customWidth="1"/>
    <col min="5633" max="5633" width="21.5703125" bestFit="1" customWidth="1"/>
    <col min="5634" max="5634" width="18.7109375" customWidth="1"/>
    <col min="5635" max="5635" width="5.28515625" customWidth="1"/>
    <col min="5636" max="5636" width="5.5703125" customWidth="1"/>
    <col min="5637" max="5637" width="16.5703125" customWidth="1"/>
    <col min="5638" max="5638" width="20.7109375" customWidth="1"/>
    <col min="5639" max="5639" width="21.5703125" customWidth="1"/>
    <col min="5640" max="5640" width="18.7109375" customWidth="1"/>
    <col min="5641" max="5641" width="5.28515625" customWidth="1"/>
    <col min="5642" max="5642" width="5.5703125" customWidth="1"/>
    <col min="5643" max="5643" width="16.5703125" customWidth="1"/>
    <col min="5644" max="5644" width="20.7109375" customWidth="1"/>
    <col min="5645" max="5645" width="21.5703125" bestFit="1" customWidth="1"/>
    <col min="5646" max="5646" width="18.7109375" customWidth="1"/>
    <col min="5647" max="5647" width="5.28515625" customWidth="1"/>
    <col min="5648" max="5648" width="5.5703125" customWidth="1"/>
    <col min="5649" max="5649" width="16.5703125" customWidth="1"/>
    <col min="5650" max="5650" width="20.7109375" customWidth="1"/>
    <col min="5889" max="5889" width="21.5703125" bestFit="1" customWidth="1"/>
    <col min="5890" max="5890" width="18.7109375" customWidth="1"/>
    <col min="5891" max="5891" width="5.28515625" customWidth="1"/>
    <col min="5892" max="5892" width="5.5703125" customWidth="1"/>
    <col min="5893" max="5893" width="16.5703125" customWidth="1"/>
    <col min="5894" max="5894" width="20.7109375" customWidth="1"/>
    <col min="5895" max="5895" width="21.5703125" customWidth="1"/>
    <col min="5896" max="5896" width="18.7109375" customWidth="1"/>
    <col min="5897" max="5897" width="5.28515625" customWidth="1"/>
    <col min="5898" max="5898" width="5.5703125" customWidth="1"/>
    <col min="5899" max="5899" width="16.5703125" customWidth="1"/>
    <col min="5900" max="5900" width="20.7109375" customWidth="1"/>
    <col min="5901" max="5901" width="21.5703125" bestFit="1" customWidth="1"/>
    <col min="5902" max="5902" width="18.7109375" customWidth="1"/>
    <col min="5903" max="5903" width="5.28515625" customWidth="1"/>
    <col min="5904" max="5904" width="5.5703125" customWidth="1"/>
    <col min="5905" max="5905" width="16.5703125" customWidth="1"/>
    <col min="5906" max="5906" width="20.7109375" customWidth="1"/>
    <col min="6145" max="6145" width="21.5703125" bestFit="1" customWidth="1"/>
    <col min="6146" max="6146" width="18.7109375" customWidth="1"/>
    <col min="6147" max="6147" width="5.28515625" customWidth="1"/>
    <col min="6148" max="6148" width="5.5703125" customWidth="1"/>
    <col min="6149" max="6149" width="16.5703125" customWidth="1"/>
    <col min="6150" max="6150" width="20.7109375" customWidth="1"/>
    <col min="6151" max="6151" width="21.5703125" customWidth="1"/>
    <col min="6152" max="6152" width="18.7109375" customWidth="1"/>
    <col min="6153" max="6153" width="5.28515625" customWidth="1"/>
    <col min="6154" max="6154" width="5.5703125" customWidth="1"/>
    <col min="6155" max="6155" width="16.5703125" customWidth="1"/>
    <col min="6156" max="6156" width="20.7109375" customWidth="1"/>
    <col min="6157" max="6157" width="21.5703125" bestFit="1" customWidth="1"/>
    <col min="6158" max="6158" width="18.7109375" customWidth="1"/>
    <col min="6159" max="6159" width="5.28515625" customWidth="1"/>
    <col min="6160" max="6160" width="5.5703125" customWidth="1"/>
    <col min="6161" max="6161" width="16.5703125" customWidth="1"/>
    <col min="6162" max="6162" width="20.7109375" customWidth="1"/>
    <col min="6401" max="6401" width="21.5703125" bestFit="1" customWidth="1"/>
    <col min="6402" max="6402" width="18.7109375" customWidth="1"/>
    <col min="6403" max="6403" width="5.28515625" customWidth="1"/>
    <col min="6404" max="6404" width="5.5703125" customWidth="1"/>
    <col min="6405" max="6405" width="16.5703125" customWidth="1"/>
    <col min="6406" max="6406" width="20.7109375" customWidth="1"/>
    <col min="6407" max="6407" width="21.5703125" customWidth="1"/>
    <col min="6408" max="6408" width="18.7109375" customWidth="1"/>
    <col min="6409" max="6409" width="5.28515625" customWidth="1"/>
    <col min="6410" max="6410" width="5.5703125" customWidth="1"/>
    <col min="6411" max="6411" width="16.5703125" customWidth="1"/>
    <col min="6412" max="6412" width="20.7109375" customWidth="1"/>
    <col min="6413" max="6413" width="21.5703125" bestFit="1" customWidth="1"/>
    <col min="6414" max="6414" width="18.7109375" customWidth="1"/>
    <col min="6415" max="6415" width="5.28515625" customWidth="1"/>
    <col min="6416" max="6416" width="5.5703125" customWidth="1"/>
    <col min="6417" max="6417" width="16.5703125" customWidth="1"/>
    <col min="6418" max="6418" width="20.7109375" customWidth="1"/>
    <col min="6657" max="6657" width="21.5703125" bestFit="1" customWidth="1"/>
    <col min="6658" max="6658" width="18.7109375" customWidth="1"/>
    <col min="6659" max="6659" width="5.28515625" customWidth="1"/>
    <col min="6660" max="6660" width="5.5703125" customWidth="1"/>
    <col min="6661" max="6661" width="16.5703125" customWidth="1"/>
    <col min="6662" max="6662" width="20.7109375" customWidth="1"/>
    <col min="6663" max="6663" width="21.5703125" customWidth="1"/>
    <col min="6664" max="6664" width="18.7109375" customWidth="1"/>
    <col min="6665" max="6665" width="5.28515625" customWidth="1"/>
    <col min="6666" max="6666" width="5.5703125" customWidth="1"/>
    <col min="6667" max="6667" width="16.5703125" customWidth="1"/>
    <col min="6668" max="6668" width="20.7109375" customWidth="1"/>
    <col min="6669" max="6669" width="21.5703125" bestFit="1" customWidth="1"/>
    <col min="6670" max="6670" width="18.7109375" customWidth="1"/>
    <col min="6671" max="6671" width="5.28515625" customWidth="1"/>
    <col min="6672" max="6672" width="5.5703125" customWidth="1"/>
    <col min="6673" max="6673" width="16.5703125" customWidth="1"/>
    <col min="6674" max="6674" width="20.7109375" customWidth="1"/>
    <col min="6913" max="6913" width="21.5703125" bestFit="1" customWidth="1"/>
    <col min="6914" max="6914" width="18.7109375" customWidth="1"/>
    <col min="6915" max="6915" width="5.28515625" customWidth="1"/>
    <col min="6916" max="6916" width="5.5703125" customWidth="1"/>
    <col min="6917" max="6917" width="16.5703125" customWidth="1"/>
    <col min="6918" max="6918" width="20.7109375" customWidth="1"/>
    <col min="6919" max="6919" width="21.5703125" customWidth="1"/>
    <col min="6920" max="6920" width="18.7109375" customWidth="1"/>
    <col min="6921" max="6921" width="5.28515625" customWidth="1"/>
    <col min="6922" max="6922" width="5.5703125" customWidth="1"/>
    <col min="6923" max="6923" width="16.5703125" customWidth="1"/>
    <col min="6924" max="6924" width="20.7109375" customWidth="1"/>
    <col min="6925" max="6925" width="21.5703125" bestFit="1" customWidth="1"/>
    <col min="6926" max="6926" width="18.7109375" customWidth="1"/>
    <col min="6927" max="6927" width="5.28515625" customWidth="1"/>
    <col min="6928" max="6928" width="5.5703125" customWidth="1"/>
    <col min="6929" max="6929" width="16.5703125" customWidth="1"/>
    <col min="6930" max="6930" width="20.7109375" customWidth="1"/>
    <col min="7169" max="7169" width="21.5703125" bestFit="1" customWidth="1"/>
    <col min="7170" max="7170" width="18.7109375" customWidth="1"/>
    <col min="7171" max="7171" width="5.28515625" customWidth="1"/>
    <col min="7172" max="7172" width="5.5703125" customWidth="1"/>
    <col min="7173" max="7173" width="16.5703125" customWidth="1"/>
    <col min="7174" max="7174" width="20.7109375" customWidth="1"/>
    <col min="7175" max="7175" width="21.5703125" customWidth="1"/>
    <col min="7176" max="7176" width="18.7109375" customWidth="1"/>
    <col min="7177" max="7177" width="5.28515625" customWidth="1"/>
    <col min="7178" max="7178" width="5.5703125" customWidth="1"/>
    <col min="7179" max="7179" width="16.5703125" customWidth="1"/>
    <col min="7180" max="7180" width="20.7109375" customWidth="1"/>
    <col min="7181" max="7181" width="21.5703125" bestFit="1" customWidth="1"/>
    <col min="7182" max="7182" width="18.7109375" customWidth="1"/>
    <col min="7183" max="7183" width="5.28515625" customWidth="1"/>
    <col min="7184" max="7184" width="5.5703125" customWidth="1"/>
    <col min="7185" max="7185" width="16.5703125" customWidth="1"/>
    <col min="7186" max="7186" width="20.7109375" customWidth="1"/>
    <col min="7425" max="7425" width="21.5703125" bestFit="1" customWidth="1"/>
    <col min="7426" max="7426" width="18.7109375" customWidth="1"/>
    <col min="7427" max="7427" width="5.28515625" customWidth="1"/>
    <col min="7428" max="7428" width="5.5703125" customWidth="1"/>
    <col min="7429" max="7429" width="16.5703125" customWidth="1"/>
    <col min="7430" max="7430" width="20.7109375" customWidth="1"/>
    <col min="7431" max="7431" width="21.5703125" customWidth="1"/>
    <col min="7432" max="7432" width="18.7109375" customWidth="1"/>
    <col min="7433" max="7433" width="5.28515625" customWidth="1"/>
    <col min="7434" max="7434" width="5.5703125" customWidth="1"/>
    <col min="7435" max="7435" width="16.5703125" customWidth="1"/>
    <col min="7436" max="7436" width="20.7109375" customWidth="1"/>
    <col min="7437" max="7437" width="21.5703125" bestFit="1" customWidth="1"/>
    <col min="7438" max="7438" width="18.7109375" customWidth="1"/>
    <col min="7439" max="7439" width="5.28515625" customWidth="1"/>
    <col min="7440" max="7440" width="5.5703125" customWidth="1"/>
    <col min="7441" max="7441" width="16.5703125" customWidth="1"/>
    <col min="7442" max="7442" width="20.7109375" customWidth="1"/>
    <col min="7681" max="7681" width="21.5703125" bestFit="1" customWidth="1"/>
    <col min="7682" max="7682" width="18.7109375" customWidth="1"/>
    <col min="7683" max="7683" width="5.28515625" customWidth="1"/>
    <col min="7684" max="7684" width="5.5703125" customWidth="1"/>
    <col min="7685" max="7685" width="16.5703125" customWidth="1"/>
    <col min="7686" max="7686" width="20.7109375" customWidth="1"/>
    <col min="7687" max="7687" width="21.5703125" customWidth="1"/>
    <col min="7688" max="7688" width="18.7109375" customWidth="1"/>
    <col min="7689" max="7689" width="5.28515625" customWidth="1"/>
    <col min="7690" max="7690" width="5.5703125" customWidth="1"/>
    <col min="7691" max="7691" width="16.5703125" customWidth="1"/>
    <col min="7692" max="7692" width="20.7109375" customWidth="1"/>
    <col min="7693" max="7693" width="21.5703125" bestFit="1" customWidth="1"/>
    <col min="7694" max="7694" width="18.7109375" customWidth="1"/>
    <col min="7695" max="7695" width="5.28515625" customWidth="1"/>
    <col min="7696" max="7696" width="5.5703125" customWidth="1"/>
    <col min="7697" max="7697" width="16.5703125" customWidth="1"/>
    <col min="7698" max="7698" width="20.7109375" customWidth="1"/>
    <col min="7937" max="7937" width="21.5703125" bestFit="1" customWidth="1"/>
    <col min="7938" max="7938" width="18.7109375" customWidth="1"/>
    <col min="7939" max="7939" width="5.28515625" customWidth="1"/>
    <col min="7940" max="7940" width="5.5703125" customWidth="1"/>
    <col min="7941" max="7941" width="16.5703125" customWidth="1"/>
    <col min="7942" max="7942" width="20.7109375" customWidth="1"/>
    <col min="7943" max="7943" width="21.5703125" customWidth="1"/>
    <col min="7944" max="7944" width="18.7109375" customWidth="1"/>
    <col min="7945" max="7945" width="5.28515625" customWidth="1"/>
    <col min="7946" max="7946" width="5.5703125" customWidth="1"/>
    <col min="7947" max="7947" width="16.5703125" customWidth="1"/>
    <col min="7948" max="7948" width="20.7109375" customWidth="1"/>
    <col min="7949" max="7949" width="21.5703125" bestFit="1" customWidth="1"/>
    <col min="7950" max="7950" width="18.7109375" customWidth="1"/>
    <col min="7951" max="7951" width="5.28515625" customWidth="1"/>
    <col min="7952" max="7952" width="5.5703125" customWidth="1"/>
    <col min="7953" max="7953" width="16.5703125" customWidth="1"/>
    <col min="7954" max="7954" width="20.7109375" customWidth="1"/>
    <col min="8193" max="8193" width="21.5703125" bestFit="1" customWidth="1"/>
    <col min="8194" max="8194" width="18.7109375" customWidth="1"/>
    <col min="8195" max="8195" width="5.28515625" customWidth="1"/>
    <col min="8196" max="8196" width="5.5703125" customWidth="1"/>
    <col min="8197" max="8197" width="16.5703125" customWidth="1"/>
    <col min="8198" max="8198" width="20.7109375" customWidth="1"/>
    <col min="8199" max="8199" width="21.5703125" customWidth="1"/>
    <col min="8200" max="8200" width="18.7109375" customWidth="1"/>
    <col min="8201" max="8201" width="5.28515625" customWidth="1"/>
    <col min="8202" max="8202" width="5.5703125" customWidth="1"/>
    <col min="8203" max="8203" width="16.5703125" customWidth="1"/>
    <col min="8204" max="8204" width="20.7109375" customWidth="1"/>
    <col min="8205" max="8205" width="21.5703125" bestFit="1" customWidth="1"/>
    <col min="8206" max="8206" width="18.7109375" customWidth="1"/>
    <col min="8207" max="8207" width="5.28515625" customWidth="1"/>
    <col min="8208" max="8208" width="5.5703125" customWidth="1"/>
    <col min="8209" max="8209" width="16.5703125" customWidth="1"/>
    <col min="8210" max="8210" width="20.7109375" customWidth="1"/>
    <col min="8449" max="8449" width="21.5703125" bestFit="1" customWidth="1"/>
    <col min="8450" max="8450" width="18.7109375" customWidth="1"/>
    <col min="8451" max="8451" width="5.28515625" customWidth="1"/>
    <col min="8452" max="8452" width="5.5703125" customWidth="1"/>
    <col min="8453" max="8453" width="16.5703125" customWidth="1"/>
    <col min="8454" max="8454" width="20.7109375" customWidth="1"/>
    <col min="8455" max="8455" width="21.5703125" customWidth="1"/>
    <col min="8456" max="8456" width="18.7109375" customWidth="1"/>
    <col min="8457" max="8457" width="5.28515625" customWidth="1"/>
    <col min="8458" max="8458" width="5.5703125" customWidth="1"/>
    <col min="8459" max="8459" width="16.5703125" customWidth="1"/>
    <col min="8460" max="8460" width="20.7109375" customWidth="1"/>
    <col min="8461" max="8461" width="21.5703125" bestFit="1" customWidth="1"/>
    <col min="8462" max="8462" width="18.7109375" customWidth="1"/>
    <col min="8463" max="8463" width="5.28515625" customWidth="1"/>
    <col min="8464" max="8464" width="5.5703125" customWidth="1"/>
    <col min="8465" max="8465" width="16.5703125" customWidth="1"/>
    <col min="8466" max="8466" width="20.7109375" customWidth="1"/>
    <col min="8705" max="8705" width="21.5703125" bestFit="1" customWidth="1"/>
    <col min="8706" max="8706" width="18.7109375" customWidth="1"/>
    <col min="8707" max="8707" width="5.28515625" customWidth="1"/>
    <col min="8708" max="8708" width="5.5703125" customWidth="1"/>
    <col min="8709" max="8709" width="16.5703125" customWidth="1"/>
    <col min="8710" max="8710" width="20.7109375" customWidth="1"/>
    <col min="8711" max="8711" width="21.5703125" customWidth="1"/>
    <col min="8712" max="8712" width="18.7109375" customWidth="1"/>
    <col min="8713" max="8713" width="5.28515625" customWidth="1"/>
    <col min="8714" max="8714" width="5.5703125" customWidth="1"/>
    <col min="8715" max="8715" width="16.5703125" customWidth="1"/>
    <col min="8716" max="8716" width="20.7109375" customWidth="1"/>
    <col min="8717" max="8717" width="21.5703125" bestFit="1" customWidth="1"/>
    <col min="8718" max="8718" width="18.7109375" customWidth="1"/>
    <col min="8719" max="8719" width="5.28515625" customWidth="1"/>
    <col min="8720" max="8720" width="5.5703125" customWidth="1"/>
    <col min="8721" max="8721" width="16.5703125" customWidth="1"/>
    <col min="8722" max="8722" width="20.7109375" customWidth="1"/>
    <col min="8961" max="8961" width="21.5703125" bestFit="1" customWidth="1"/>
    <col min="8962" max="8962" width="18.7109375" customWidth="1"/>
    <col min="8963" max="8963" width="5.28515625" customWidth="1"/>
    <col min="8964" max="8964" width="5.5703125" customWidth="1"/>
    <col min="8965" max="8965" width="16.5703125" customWidth="1"/>
    <col min="8966" max="8966" width="20.7109375" customWidth="1"/>
    <col min="8967" max="8967" width="21.5703125" customWidth="1"/>
    <col min="8968" max="8968" width="18.7109375" customWidth="1"/>
    <col min="8969" max="8969" width="5.28515625" customWidth="1"/>
    <col min="8970" max="8970" width="5.5703125" customWidth="1"/>
    <col min="8971" max="8971" width="16.5703125" customWidth="1"/>
    <col min="8972" max="8972" width="20.7109375" customWidth="1"/>
    <col min="8973" max="8973" width="21.5703125" bestFit="1" customWidth="1"/>
    <col min="8974" max="8974" width="18.7109375" customWidth="1"/>
    <col min="8975" max="8975" width="5.28515625" customWidth="1"/>
    <col min="8976" max="8976" width="5.5703125" customWidth="1"/>
    <col min="8977" max="8977" width="16.5703125" customWidth="1"/>
    <col min="8978" max="8978" width="20.7109375" customWidth="1"/>
    <col min="9217" max="9217" width="21.5703125" bestFit="1" customWidth="1"/>
    <col min="9218" max="9218" width="18.7109375" customWidth="1"/>
    <col min="9219" max="9219" width="5.28515625" customWidth="1"/>
    <col min="9220" max="9220" width="5.5703125" customWidth="1"/>
    <col min="9221" max="9221" width="16.5703125" customWidth="1"/>
    <col min="9222" max="9222" width="20.7109375" customWidth="1"/>
    <col min="9223" max="9223" width="21.5703125" customWidth="1"/>
    <col min="9224" max="9224" width="18.7109375" customWidth="1"/>
    <col min="9225" max="9225" width="5.28515625" customWidth="1"/>
    <col min="9226" max="9226" width="5.5703125" customWidth="1"/>
    <col min="9227" max="9227" width="16.5703125" customWidth="1"/>
    <col min="9228" max="9228" width="20.7109375" customWidth="1"/>
    <col min="9229" max="9229" width="21.5703125" bestFit="1" customWidth="1"/>
    <col min="9230" max="9230" width="18.7109375" customWidth="1"/>
    <col min="9231" max="9231" width="5.28515625" customWidth="1"/>
    <col min="9232" max="9232" width="5.5703125" customWidth="1"/>
    <col min="9233" max="9233" width="16.5703125" customWidth="1"/>
    <col min="9234" max="9234" width="20.7109375" customWidth="1"/>
    <col min="9473" max="9473" width="21.5703125" bestFit="1" customWidth="1"/>
    <col min="9474" max="9474" width="18.7109375" customWidth="1"/>
    <col min="9475" max="9475" width="5.28515625" customWidth="1"/>
    <col min="9476" max="9476" width="5.5703125" customWidth="1"/>
    <col min="9477" max="9477" width="16.5703125" customWidth="1"/>
    <col min="9478" max="9478" width="20.7109375" customWidth="1"/>
    <col min="9479" max="9479" width="21.5703125" customWidth="1"/>
    <col min="9480" max="9480" width="18.7109375" customWidth="1"/>
    <col min="9481" max="9481" width="5.28515625" customWidth="1"/>
    <col min="9482" max="9482" width="5.5703125" customWidth="1"/>
    <col min="9483" max="9483" width="16.5703125" customWidth="1"/>
    <col min="9484" max="9484" width="20.7109375" customWidth="1"/>
    <col min="9485" max="9485" width="21.5703125" bestFit="1" customWidth="1"/>
    <col min="9486" max="9486" width="18.7109375" customWidth="1"/>
    <col min="9487" max="9487" width="5.28515625" customWidth="1"/>
    <col min="9488" max="9488" width="5.5703125" customWidth="1"/>
    <col min="9489" max="9489" width="16.5703125" customWidth="1"/>
    <col min="9490" max="9490" width="20.7109375" customWidth="1"/>
    <col min="9729" max="9729" width="21.5703125" bestFit="1" customWidth="1"/>
    <col min="9730" max="9730" width="18.7109375" customWidth="1"/>
    <col min="9731" max="9731" width="5.28515625" customWidth="1"/>
    <col min="9732" max="9732" width="5.5703125" customWidth="1"/>
    <col min="9733" max="9733" width="16.5703125" customWidth="1"/>
    <col min="9734" max="9734" width="20.7109375" customWidth="1"/>
    <col min="9735" max="9735" width="21.5703125" customWidth="1"/>
    <col min="9736" max="9736" width="18.7109375" customWidth="1"/>
    <col min="9737" max="9737" width="5.28515625" customWidth="1"/>
    <col min="9738" max="9738" width="5.5703125" customWidth="1"/>
    <col min="9739" max="9739" width="16.5703125" customWidth="1"/>
    <col min="9740" max="9740" width="20.7109375" customWidth="1"/>
    <col min="9741" max="9741" width="21.5703125" bestFit="1" customWidth="1"/>
    <col min="9742" max="9742" width="18.7109375" customWidth="1"/>
    <col min="9743" max="9743" width="5.28515625" customWidth="1"/>
    <col min="9744" max="9744" width="5.5703125" customWidth="1"/>
    <col min="9745" max="9745" width="16.5703125" customWidth="1"/>
    <col min="9746" max="9746" width="20.7109375" customWidth="1"/>
    <col min="9985" max="9985" width="21.5703125" bestFit="1" customWidth="1"/>
    <col min="9986" max="9986" width="18.7109375" customWidth="1"/>
    <col min="9987" max="9987" width="5.28515625" customWidth="1"/>
    <col min="9988" max="9988" width="5.5703125" customWidth="1"/>
    <col min="9989" max="9989" width="16.5703125" customWidth="1"/>
    <col min="9990" max="9990" width="20.7109375" customWidth="1"/>
    <col min="9991" max="9991" width="21.5703125" customWidth="1"/>
    <col min="9992" max="9992" width="18.7109375" customWidth="1"/>
    <col min="9993" max="9993" width="5.28515625" customWidth="1"/>
    <col min="9994" max="9994" width="5.5703125" customWidth="1"/>
    <col min="9995" max="9995" width="16.5703125" customWidth="1"/>
    <col min="9996" max="9996" width="20.7109375" customWidth="1"/>
    <col min="9997" max="9997" width="21.5703125" bestFit="1" customWidth="1"/>
    <col min="9998" max="9998" width="18.7109375" customWidth="1"/>
    <col min="9999" max="9999" width="5.28515625" customWidth="1"/>
    <col min="10000" max="10000" width="5.5703125" customWidth="1"/>
    <col min="10001" max="10001" width="16.5703125" customWidth="1"/>
    <col min="10002" max="10002" width="20.7109375" customWidth="1"/>
    <col min="10241" max="10241" width="21.5703125" bestFit="1" customWidth="1"/>
    <col min="10242" max="10242" width="18.7109375" customWidth="1"/>
    <col min="10243" max="10243" width="5.28515625" customWidth="1"/>
    <col min="10244" max="10244" width="5.5703125" customWidth="1"/>
    <col min="10245" max="10245" width="16.5703125" customWidth="1"/>
    <col min="10246" max="10246" width="20.7109375" customWidth="1"/>
    <col min="10247" max="10247" width="21.5703125" customWidth="1"/>
    <col min="10248" max="10248" width="18.7109375" customWidth="1"/>
    <col min="10249" max="10249" width="5.28515625" customWidth="1"/>
    <col min="10250" max="10250" width="5.5703125" customWidth="1"/>
    <col min="10251" max="10251" width="16.5703125" customWidth="1"/>
    <col min="10252" max="10252" width="20.7109375" customWidth="1"/>
    <col min="10253" max="10253" width="21.5703125" bestFit="1" customWidth="1"/>
    <col min="10254" max="10254" width="18.7109375" customWidth="1"/>
    <col min="10255" max="10255" width="5.28515625" customWidth="1"/>
    <col min="10256" max="10256" width="5.5703125" customWidth="1"/>
    <col min="10257" max="10257" width="16.5703125" customWidth="1"/>
    <col min="10258" max="10258" width="20.7109375" customWidth="1"/>
    <col min="10497" max="10497" width="21.5703125" bestFit="1" customWidth="1"/>
    <col min="10498" max="10498" width="18.7109375" customWidth="1"/>
    <col min="10499" max="10499" width="5.28515625" customWidth="1"/>
    <col min="10500" max="10500" width="5.5703125" customWidth="1"/>
    <col min="10501" max="10501" width="16.5703125" customWidth="1"/>
    <col min="10502" max="10502" width="20.7109375" customWidth="1"/>
    <col min="10503" max="10503" width="21.5703125" customWidth="1"/>
    <col min="10504" max="10504" width="18.7109375" customWidth="1"/>
    <col min="10505" max="10505" width="5.28515625" customWidth="1"/>
    <col min="10506" max="10506" width="5.5703125" customWidth="1"/>
    <col min="10507" max="10507" width="16.5703125" customWidth="1"/>
    <col min="10508" max="10508" width="20.7109375" customWidth="1"/>
    <col min="10509" max="10509" width="21.5703125" bestFit="1" customWidth="1"/>
    <col min="10510" max="10510" width="18.7109375" customWidth="1"/>
    <col min="10511" max="10511" width="5.28515625" customWidth="1"/>
    <col min="10512" max="10512" width="5.5703125" customWidth="1"/>
    <col min="10513" max="10513" width="16.5703125" customWidth="1"/>
    <col min="10514" max="10514" width="20.7109375" customWidth="1"/>
    <col min="10753" max="10753" width="21.5703125" bestFit="1" customWidth="1"/>
    <col min="10754" max="10754" width="18.7109375" customWidth="1"/>
    <col min="10755" max="10755" width="5.28515625" customWidth="1"/>
    <col min="10756" max="10756" width="5.5703125" customWidth="1"/>
    <col min="10757" max="10757" width="16.5703125" customWidth="1"/>
    <col min="10758" max="10758" width="20.7109375" customWidth="1"/>
    <col min="10759" max="10759" width="21.5703125" customWidth="1"/>
    <col min="10760" max="10760" width="18.7109375" customWidth="1"/>
    <col min="10761" max="10761" width="5.28515625" customWidth="1"/>
    <col min="10762" max="10762" width="5.5703125" customWidth="1"/>
    <col min="10763" max="10763" width="16.5703125" customWidth="1"/>
    <col min="10764" max="10764" width="20.7109375" customWidth="1"/>
    <col min="10765" max="10765" width="21.5703125" bestFit="1" customWidth="1"/>
    <col min="10766" max="10766" width="18.7109375" customWidth="1"/>
    <col min="10767" max="10767" width="5.28515625" customWidth="1"/>
    <col min="10768" max="10768" width="5.5703125" customWidth="1"/>
    <col min="10769" max="10769" width="16.5703125" customWidth="1"/>
    <col min="10770" max="10770" width="20.7109375" customWidth="1"/>
    <col min="11009" max="11009" width="21.5703125" bestFit="1" customWidth="1"/>
    <col min="11010" max="11010" width="18.7109375" customWidth="1"/>
    <col min="11011" max="11011" width="5.28515625" customWidth="1"/>
    <col min="11012" max="11012" width="5.5703125" customWidth="1"/>
    <col min="11013" max="11013" width="16.5703125" customWidth="1"/>
    <col min="11014" max="11014" width="20.7109375" customWidth="1"/>
    <col min="11015" max="11015" width="21.5703125" customWidth="1"/>
    <col min="11016" max="11016" width="18.7109375" customWidth="1"/>
    <col min="11017" max="11017" width="5.28515625" customWidth="1"/>
    <col min="11018" max="11018" width="5.5703125" customWidth="1"/>
    <col min="11019" max="11019" width="16.5703125" customWidth="1"/>
    <col min="11020" max="11020" width="20.7109375" customWidth="1"/>
    <col min="11021" max="11021" width="21.5703125" bestFit="1" customWidth="1"/>
    <col min="11022" max="11022" width="18.7109375" customWidth="1"/>
    <col min="11023" max="11023" width="5.28515625" customWidth="1"/>
    <col min="11024" max="11024" width="5.5703125" customWidth="1"/>
    <col min="11025" max="11025" width="16.5703125" customWidth="1"/>
    <col min="11026" max="11026" width="20.7109375" customWidth="1"/>
    <col min="11265" max="11265" width="21.5703125" bestFit="1" customWidth="1"/>
    <col min="11266" max="11266" width="18.7109375" customWidth="1"/>
    <col min="11267" max="11267" width="5.28515625" customWidth="1"/>
    <col min="11268" max="11268" width="5.5703125" customWidth="1"/>
    <col min="11269" max="11269" width="16.5703125" customWidth="1"/>
    <col min="11270" max="11270" width="20.7109375" customWidth="1"/>
    <col min="11271" max="11271" width="21.5703125" customWidth="1"/>
    <col min="11272" max="11272" width="18.7109375" customWidth="1"/>
    <col min="11273" max="11273" width="5.28515625" customWidth="1"/>
    <col min="11274" max="11274" width="5.5703125" customWidth="1"/>
    <col min="11275" max="11275" width="16.5703125" customWidth="1"/>
    <col min="11276" max="11276" width="20.7109375" customWidth="1"/>
    <col min="11277" max="11277" width="21.5703125" bestFit="1" customWidth="1"/>
    <col min="11278" max="11278" width="18.7109375" customWidth="1"/>
    <col min="11279" max="11279" width="5.28515625" customWidth="1"/>
    <col min="11280" max="11280" width="5.5703125" customWidth="1"/>
    <col min="11281" max="11281" width="16.5703125" customWidth="1"/>
    <col min="11282" max="11282" width="20.7109375" customWidth="1"/>
    <col min="11521" max="11521" width="21.5703125" bestFit="1" customWidth="1"/>
    <col min="11522" max="11522" width="18.7109375" customWidth="1"/>
    <col min="11523" max="11523" width="5.28515625" customWidth="1"/>
    <col min="11524" max="11524" width="5.5703125" customWidth="1"/>
    <col min="11525" max="11525" width="16.5703125" customWidth="1"/>
    <col min="11526" max="11526" width="20.7109375" customWidth="1"/>
    <col min="11527" max="11527" width="21.5703125" customWidth="1"/>
    <col min="11528" max="11528" width="18.7109375" customWidth="1"/>
    <col min="11529" max="11529" width="5.28515625" customWidth="1"/>
    <col min="11530" max="11530" width="5.5703125" customWidth="1"/>
    <col min="11531" max="11531" width="16.5703125" customWidth="1"/>
    <col min="11532" max="11532" width="20.7109375" customWidth="1"/>
    <col min="11533" max="11533" width="21.5703125" bestFit="1" customWidth="1"/>
    <col min="11534" max="11534" width="18.7109375" customWidth="1"/>
    <col min="11535" max="11535" width="5.28515625" customWidth="1"/>
    <col min="11536" max="11536" width="5.5703125" customWidth="1"/>
    <col min="11537" max="11537" width="16.5703125" customWidth="1"/>
    <col min="11538" max="11538" width="20.7109375" customWidth="1"/>
    <col min="11777" max="11777" width="21.5703125" bestFit="1" customWidth="1"/>
    <col min="11778" max="11778" width="18.7109375" customWidth="1"/>
    <col min="11779" max="11779" width="5.28515625" customWidth="1"/>
    <col min="11780" max="11780" width="5.5703125" customWidth="1"/>
    <col min="11781" max="11781" width="16.5703125" customWidth="1"/>
    <col min="11782" max="11782" width="20.7109375" customWidth="1"/>
    <col min="11783" max="11783" width="21.5703125" customWidth="1"/>
    <col min="11784" max="11784" width="18.7109375" customWidth="1"/>
    <col min="11785" max="11785" width="5.28515625" customWidth="1"/>
    <col min="11786" max="11786" width="5.5703125" customWidth="1"/>
    <col min="11787" max="11787" width="16.5703125" customWidth="1"/>
    <col min="11788" max="11788" width="20.7109375" customWidth="1"/>
    <col min="11789" max="11789" width="21.5703125" bestFit="1" customWidth="1"/>
    <col min="11790" max="11790" width="18.7109375" customWidth="1"/>
    <col min="11791" max="11791" width="5.28515625" customWidth="1"/>
    <col min="11792" max="11792" width="5.5703125" customWidth="1"/>
    <col min="11793" max="11793" width="16.5703125" customWidth="1"/>
    <col min="11794" max="11794" width="20.7109375" customWidth="1"/>
    <col min="12033" max="12033" width="21.5703125" bestFit="1" customWidth="1"/>
    <col min="12034" max="12034" width="18.7109375" customWidth="1"/>
    <col min="12035" max="12035" width="5.28515625" customWidth="1"/>
    <col min="12036" max="12036" width="5.5703125" customWidth="1"/>
    <col min="12037" max="12037" width="16.5703125" customWidth="1"/>
    <col min="12038" max="12038" width="20.7109375" customWidth="1"/>
    <col min="12039" max="12039" width="21.5703125" customWidth="1"/>
    <col min="12040" max="12040" width="18.7109375" customWidth="1"/>
    <col min="12041" max="12041" width="5.28515625" customWidth="1"/>
    <col min="12042" max="12042" width="5.5703125" customWidth="1"/>
    <col min="12043" max="12043" width="16.5703125" customWidth="1"/>
    <col min="12044" max="12044" width="20.7109375" customWidth="1"/>
    <col min="12045" max="12045" width="21.5703125" bestFit="1" customWidth="1"/>
    <col min="12046" max="12046" width="18.7109375" customWidth="1"/>
    <col min="12047" max="12047" width="5.28515625" customWidth="1"/>
    <col min="12048" max="12048" width="5.5703125" customWidth="1"/>
    <col min="12049" max="12049" width="16.5703125" customWidth="1"/>
    <col min="12050" max="12050" width="20.7109375" customWidth="1"/>
    <col min="12289" max="12289" width="21.5703125" bestFit="1" customWidth="1"/>
    <col min="12290" max="12290" width="18.7109375" customWidth="1"/>
    <col min="12291" max="12291" width="5.28515625" customWidth="1"/>
    <col min="12292" max="12292" width="5.5703125" customWidth="1"/>
    <col min="12293" max="12293" width="16.5703125" customWidth="1"/>
    <col min="12294" max="12294" width="20.7109375" customWidth="1"/>
    <col min="12295" max="12295" width="21.5703125" customWidth="1"/>
    <col min="12296" max="12296" width="18.7109375" customWidth="1"/>
    <col min="12297" max="12297" width="5.28515625" customWidth="1"/>
    <col min="12298" max="12298" width="5.5703125" customWidth="1"/>
    <col min="12299" max="12299" width="16.5703125" customWidth="1"/>
    <col min="12300" max="12300" width="20.7109375" customWidth="1"/>
    <col min="12301" max="12301" width="21.5703125" bestFit="1" customWidth="1"/>
    <col min="12302" max="12302" width="18.7109375" customWidth="1"/>
    <col min="12303" max="12303" width="5.28515625" customWidth="1"/>
    <col min="12304" max="12304" width="5.5703125" customWidth="1"/>
    <col min="12305" max="12305" width="16.5703125" customWidth="1"/>
    <col min="12306" max="12306" width="20.7109375" customWidth="1"/>
    <col min="12545" max="12545" width="21.5703125" bestFit="1" customWidth="1"/>
    <col min="12546" max="12546" width="18.7109375" customWidth="1"/>
    <col min="12547" max="12547" width="5.28515625" customWidth="1"/>
    <col min="12548" max="12548" width="5.5703125" customWidth="1"/>
    <col min="12549" max="12549" width="16.5703125" customWidth="1"/>
    <col min="12550" max="12550" width="20.7109375" customWidth="1"/>
    <col min="12551" max="12551" width="21.5703125" customWidth="1"/>
    <col min="12552" max="12552" width="18.7109375" customWidth="1"/>
    <col min="12553" max="12553" width="5.28515625" customWidth="1"/>
    <col min="12554" max="12554" width="5.5703125" customWidth="1"/>
    <col min="12555" max="12555" width="16.5703125" customWidth="1"/>
    <col min="12556" max="12556" width="20.7109375" customWidth="1"/>
    <col min="12557" max="12557" width="21.5703125" bestFit="1" customWidth="1"/>
    <col min="12558" max="12558" width="18.7109375" customWidth="1"/>
    <col min="12559" max="12559" width="5.28515625" customWidth="1"/>
    <col min="12560" max="12560" width="5.5703125" customWidth="1"/>
    <col min="12561" max="12561" width="16.5703125" customWidth="1"/>
    <col min="12562" max="12562" width="20.7109375" customWidth="1"/>
    <col min="12801" max="12801" width="21.5703125" bestFit="1" customWidth="1"/>
    <col min="12802" max="12802" width="18.7109375" customWidth="1"/>
    <col min="12803" max="12803" width="5.28515625" customWidth="1"/>
    <col min="12804" max="12804" width="5.5703125" customWidth="1"/>
    <col min="12805" max="12805" width="16.5703125" customWidth="1"/>
    <col min="12806" max="12806" width="20.7109375" customWidth="1"/>
    <col min="12807" max="12807" width="21.5703125" customWidth="1"/>
    <col min="12808" max="12808" width="18.7109375" customWidth="1"/>
    <col min="12809" max="12809" width="5.28515625" customWidth="1"/>
    <col min="12810" max="12810" width="5.5703125" customWidth="1"/>
    <col min="12811" max="12811" width="16.5703125" customWidth="1"/>
    <col min="12812" max="12812" width="20.7109375" customWidth="1"/>
    <col min="12813" max="12813" width="21.5703125" bestFit="1" customWidth="1"/>
    <col min="12814" max="12814" width="18.7109375" customWidth="1"/>
    <col min="12815" max="12815" width="5.28515625" customWidth="1"/>
    <col min="12816" max="12816" width="5.5703125" customWidth="1"/>
    <col min="12817" max="12817" width="16.5703125" customWidth="1"/>
    <col min="12818" max="12818" width="20.7109375" customWidth="1"/>
    <col min="13057" max="13057" width="21.5703125" bestFit="1" customWidth="1"/>
    <col min="13058" max="13058" width="18.7109375" customWidth="1"/>
    <col min="13059" max="13059" width="5.28515625" customWidth="1"/>
    <col min="13060" max="13060" width="5.5703125" customWidth="1"/>
    <col min="13061" max="13061" width="16.5703125" customWidth="1"/>
    <col min="13062" max="13062" width="20.7109375" customWidth="1"/>
    <col min="13063" max="13063" width="21.5703125" customWidth="1"/>
    <col min="13064" max="13064" width="18.7109375" customWidth="1"/>
    <col min="13065" max="13065" width="5.28515625" customWidth="1"/>
    <col min="13066" max="13066" width="5.5703125" customWidth="1"/>
    <col min="13067" max="13067" width="16.5703125" customWidth="1"/>
    <col min="13068" max="13068" width="20.7109375" customWidth="1"/>
    <col min="13069" max="13069" width="21.5703125" bestFit="1" customWidth="1"/>
    <col min="13070" max="13070" width="18.7109375" customWidth="1"/>
    <col min="13071" max="13071" width="5.28515625" customWidth="1"/>
    <col min="13072" max="13072" width="5.5703125" customWidth="1"/>
    <col min="13073" max="13073" width="16.5703125" customWidth="1"/>
    <col min="13074" max="13074" width="20.7109375" customWidth="1"/>
    <col min="13313" max="13313" width="21.5703125" bestFit="1" customWidth="1"/>
    <col min="13314" max="13314" width="18.7109375" customWidth="1"/>
    <col min="13315" max="13315" width="5.28515625" customWidth="1"/>
    <col min="13316" max="13316" width="5.5703125" customWidth="1"/>
    <col min="13317" max="13317" width="16.5703125" customWidth="1"/>
    <col min="13318" max="13318" width="20.7109375" customWidth="1"/>
    <col min="13319" max="13319" width="21.5703125" customWidth="1"/>
    <col min="13320" max="13320" width="18.7109375" customWidth="1"/>
    <col min="13321" max="13321" width="5.28515625" customWidth="1"/>
    <col min="13322" max="13322" width="5.5703125" customWidth="1"/>
    <col min="13323" max="13323" width="16.5703125" customWidth="1"/>
    <col min="13324" max="13324" width="20.7109375" customWidth="1"/>
    <col min="13325" max="13325" width="21.5703125" bestFit="1" customWidth="1"/>
    <col min="13326" max="13326" width="18.7109375" customWidth="1"/>
    <col min="13327" max="13327" width="5.28515625" customWidth="1"/>
    <col min="13328" max="13328" width="5.5703125" customWidth="1"/>
    <col min="13329" max="13329" width="16.5703125" customWidth="1"/>
    <col min="13330" max="13330" width="20.7109375" customWidth="1"/>
    <col min="13569" max="13569" width="21.5703125" bestFit="1" customWidth="1"/>
    <col min="13570" max="13570" width="18.7109375" customWidth="1"/>
    <col min="13571" max="13571" width="5.28515625" customWidth="1"/>
    <col min="13572" max="13572" width="5.5703125" customWidth="1"/>
    <col min="13573" max="13573" width="16.5703125" customWidth="1"/>
    <col min="13574" max="13574" width="20.7109375" customWidth="1"/>
    <col min="13575" max="13575" width="21.5703125" customWidth="1"/>
    <col min="13576" max="13576" width="18.7109375" customWidth="1"/>
    <col min="13577" max="13577" width="5.28515625" customWidth="1"/>
    <col min="13578" max="13578" width="5.5703125" customWidth="1"/>
    <col min="13579" max="13579" width="16.5703125" customWidth="1"/>
    <col min="13580" max="13580" width="20.7109375" customWidth="1"/>
    <col min="13581" max="13581" width="21.5703125" bestFit="1" customWidth="1"/>
    <col min="13582" max="13582" width="18.7109375" customWidth="1"/>
    <col min="13583" max="13583" width="5.28515625" customWidth="1"/>
    <col min="13584" max="13584" width="5.5703125" customWidth="1"/>
    <col min="13585" max="13585" width="16.5703125" customWidth="1"/>
    <col min="13586" max="13586" width="20.7109375" customWidth="1"/>
    <col min="13825" max="13825" width="21.5703125" bestFit="1" customWidth="1"/>
    <col min="13826" max="13826" width="18.7109375" customWidth="1"/>
    <col min="13827" max="13827" width="5.28515625" customWidth="1"/>
    <col min="13828" max="13828" width="5.5703125" customWidth="1"/>
    <col min="13829" max="13829" width="16.5703125" customWidth="1"/>
    <col min="13830" max="13830" width="20.7109375" customWidth="1"/>
    <col min="13831" max="13831" width="21.5703125" customWidth="1"/>
    <col min="13832" max="13832" width="18.7109375" customWidth="1"/>
    <col min="13833" max="13833" width="5.28515625" customWidth="1"/>
    <col min="13834" max="13834" width="5.5703125" customWidth="1"/>
    <col min="13835" max="13835" width="16.5703125" customWidth="1"/>
    <col min="13836" max="13836" width="20.7109375" customWidth="1"/>
    <col min="13837" max="13837" width="21.5703125" bestFit="1" customWidth="1"/>
    <col min="13838" max="13838" width="18.7109375" customWidth="1"/>
    <col min="13839" max="13839" width="5.28515625" customWidth="1"/>
    <col min="13840" max="13840" width="5.5703125" customWidth="1"/>
    <col min="13841" max="13841" width="16.5703125" customWidth="1"/>
    <col min="13842" max="13842" width="20.7109375" customWidth="1"/>
    <col min="14081" max="14081" width="21.5703125" bestFit="1" customWidth="1"/>
    <col min="14082" max="14082" width="18.7109375" customWidth="1"/>
    <col min="14083" max="14083" width="5.28515625" customWidth="1"/>
    <col min="14084" max="14084" width="5.5703125" customWidth="1"/>
    <col min="14085" max="14085" width="16.5703125" customWidth="1"/>
    <col min="14086" max="14086" width="20.7109375" customWidth="1"/>
    <col min="14087" max="14087" width="21.5703125" customWidth="1"/>
    <col min="14088" max="14088" width="18.7109375" customWidth="1"/>
    <col min="14089" max="14089" width="5.28515625" customWidth="1"/>
    <col min="14090" max="14090" width="5.5703125" customWidth="1"/>
    <col min="14091" max="14091" width="16.5703125" customWidth="1"/>
    <col min="14092" max="14092" width="20.7109375" customWidth="1"/>
    <col min="14093" max="14093" width="21.5703125" bestFit="1" customWidth="1"/>
    <col min="14094" max="14094" width="18.7109375" customWidth="1"/>
    <col min="14095" max="14095" width="5.28515625" customWidth="1"/>
    <col min="14096" max="14096" width="5.5703125" customWidth="1"/>
    <col min="14097" max="14097" width="16.5703125" customWidth="1"/>
    <col min="14098" max="14098" width="20.7109375" customWidth="1"/>
    <col min="14337" max="14337" width="21.5703125" bestFit="1" customWidth="1"/>
    <col min="14338" max="14338" width="18.7109375" customWidth="1"/>
    <col min="14339" max="14339" width="5.28515625" customWidth="1"/>
    <col min="14340" max="14340" width="5.5703125" customWidth="1"/>
    <col min="14341" max="14341" width="16.5703125" customWidth="1"/>
    <col min="14342" max="14342" width="20.7109375" customWidth="1"/>
    <col min="14343" max="14343" width="21.5703125" customWidth="1"/>
    <col min="14344" max="14344" width="18.7109375" customWidth="1"/>
    <col min="14345" max="14345" width="5.28515625" customWidth="1"/>
    <col min="14346" max="14346" width="5.5703125" customWidth="1"/>
    <col min="14347" max="14347" width="16.5703125" customWidth="1"/>
    <col min="14348" max="14348" width="20.7109375" customWidth="1"/>
    <col min="14349" max="14349" width="21.5703125" bestFit="1" customWidth="1"/>
    <col min="14350" max="14350" width="18.7109375" customWidth="1"/>
    <col min="14351" max="14351" width="5.28515625" customWidth="1"/>
    <col min="14352" max="14352" width="5.5703125" customWidth="1"/>
    <col min="14353" max="14353" width="16.5703125" customWidth="1"/>
    <col min="14354" max="14354" width="20.7109375" customWidth="1"/>
    <col min="14593" max="14593" width="21.5703125" bestFit="1" customWidth="1"/>
    <col min="14594" max="14594" width="18.7109375" customWidth="1"/>
    <col min="14595" max="14595" width="5.28515625" customWidth="1"/>
    <col min="14596" max="14596" width="5.5703125" customWidth="1"/>
    <col min="14597" max="14597" width="16.5703125" customWidth="1"/>
    <col min="14598" max="14598" width="20.7109375" customWidth="1"/>
    <col min="14599" max="14599" width="21.5703125" customWidth="1"/>
    <col min="14600" max="14600" width="18.7109375" customWidth="1"/>
    <col min="14601" max="14601" width="5.28515625" customWidth="1"/>
    <col min="14602" max="14602" width="5.5703125" customWidth="1"/>
    <col min="14603" max="14603" width="16.5703125" customWidth="1"/>
    <col min="14604" max="14604" width="20.7109375" customWidth="1"/>
    <col min="14605" max="14605" width="21.5703125" bestFit="1" customWidth="1"/>
    <col min="14606" max="14606" width="18.7109375" customWidth="1"/>
    <col min="14607" max="14607" width="5.28515625" customWidth="1"/>
    <col min="14608" max="14608" width="5.5703125" customWidth="1"/>
    <col min="14609" max="14609" width="16.5703125" customWidth="1"/>
    <col min="14610" max="14610" width="20.7109375" customWidth="1"/>
    <col min="14849" max="14849" width="21.5703125" bestFit="1" customWidth="1"/>
    <col min="14850" max="14850" width="18.7109375" customWidth="1"/>
    <col min="14851" max="14851" width="5.28515625" customWidth="1"/>
    <col min="14852" max="14852" width="5.5703125" customWidth="1"/>
    <col min="14853" max="14853" width="16.5703125" customWidth="1"/>
    <col min="14854" max="14854" width="20.7109375" customWidth="1"/>
    <col min="14855" max="14855" width="21.5703125" customWidth="1"/>
    <col min="14856" max="14856" width="18.7109375" customWidth="1"/>
    <col min="14857" max="14857" width="5.28515625" customWidth="1"/>
    <col min="14858" max="14858" width="5.5703125" customWidth="1"/>
    <col min="14859" max="14859" width="16.5703125" customWidth="1"/>
    <col min="14860" max="14860" width="20.7109375" customWidth="1"/>
    <col min="14861" max="14861" width="21.5703125" bestFit="1" customWidth="1"/>
    <col min="14862" max="14862" width="18.7109375" customWidth="1"/>
    <col min="14863" max="14863" width="5.28515625" customWidth="1"/>
    <col min="14864" max="14864" width="5.5703125" customWidth="1"/>
    <col min="14865" max="14865" width="16.5703125" customWidth="1"/>
    <col min="14866" max="14866" width="20.7109375" customWidth="1"/>
    <col min="15105" max="15105" width="21.5703125" bestFit="1" customWidth="1"/>
    <col min="15106" max="15106" width="18.7109375" customWidth="1"/>
    <col min="15107" max="15107" width="5.28515625" customWidth="1"/>
    <col min="15108" max="15108" width="5.5703125" customWidth="1"/>
    <col min="15109" max="15109" width="16.5703125" customWidth="1"/>
    <col min="15110" max="15110" width="20.7109375" customWidth="1"/>
    <col min="15111" max="15111" width="21.5703125" customWidth="1"/>
    <col min="15112" max="15112" width="18.7109375" customWidth="1"/>
    <col min="15113" max="15113" width="5.28515625" customWidth="1"/>
    <col min="15114" max="15114" width="5.5703125" customWidth="1"/>
    <col min="15115" max="15115" width="16.5703125" customWidth="1"/>
    <col min="15116" max="15116" width="20.7109375" customWidth="1"/>
    <col min="15117" max="15117" width="21.5703125" bestFit="1" customWidth="1"/>
    <col min="15118" max="15118" width="18.7109375" customWidth="1"/>
    <col min="15119" max="15119" width="5.28515625" customWidth="1"/>
    <col min="15120" max="15120" width="5.5703125" customWidth="1"/>
    <col min="15121" max="15121" width="16.5703125" customWidth="1"/>
    <col min="15122" max="15122" width="20.7109375" customWidth="1"/>
    <col min="15361" max="15361" width="21.5703125" bestFit="1" customWidth="1"/>
    <col min="15362" max="15362" width="18.7109375" customWidth="1"/>
    <col min="15363" max="15363" width="5.28515625" customWidth="1"/>
    <col min="15364" max="15364" width="5.5703125" customWidth="1"/>
    <col min="15365" max="15365" width="16.5703125" customWidth="1"/>
    <col min="15366" max="15366" width="20.7109375" customWidth="1"/>
    <col min="15367" max="15367" width="21.5703125" customWidth="1"/>
    <col min="15368" max="15368" width="18.7109375" customWidth="1"/>
    <col min="15369" max="15369" width="5.28515625" customWidth="1"/>
    <col min="15370" max="15370" width="5.5703125" customWidth="1"/>
    <col min="15371" max="15371" width="16.5703125" customWidth="1"/>
    <col min="15372" max="15372" width="20.7109375" customWidth="1"/>
    <col min="15373" max="15373" width="21.5703125" bestFit="1" customWidth="1"/>
    <col min="15374" max="15374" width="18.7109375" customWidth="1"/>
    <col min="15375" max="15375" width="5.28515625" customWidth="1"/>
    <col min="15376" max="15376" width="5.5703125" customWidth="1"/>
    <col min="15377" max="15377" width="16.5703125" customWidth="1"/>
    <col min="15378" max="15378" width="20.7109375" customWidth="1"/>
    <col min="15617" max="15617" width="21.5703125" bestFit="1" customWidth="1"/>
    <col min="15618" max="15618" width="18.7109375" customWidth="1"/>
    <col min="15619" max="15619" width="5.28515625" customWidth="1"/>
    <col min="15620" max="15620" width="5.5703125" customWidth="1"/>
    <col min="15621" max="15621" width="16.5703125" customWidth="1"/>
    <col min="15622" max="15622" width="20.7109375" customWidth="1"/>
    <col min="15623" max="15623" width="21.5703125" customWidth="1"/>
    <col min="15624" max="15624" width="18.7109375" customWidth="1"/>
    <col min="15625" max="15625" width="5.28515625" customWidth="1"/>
    <col min="15626" max="15626" width="5.5703125" customWidth="1"/>
    <col min="15627" max="15627" width="16.5703125" customWidth="1"/>
    <col min="15628" max="15628" width="20.7109375" customWidth="1"/>
    <col min="15629" max="15629" width="21.5703125" bestFit="1" customWidth="1"/>
    <col min="15630" max="15630" width="18.7109375" customWidth="1"/>
    <col min="15631" max="15631" width="5.28515625" customWidth="1"/>
    <col min="15632" max="15632" width="5.5703125" customWidth="1"/>
    <col min="15633" max="15633" width="16.5703125" customWidth="1"/>
    <col min="15634" max="15634" width="20.7109375" customWidth="1"/>
    <col min="15873" max="15873" width="21.5703125" bestFit="1" customWidth="1"/>
    <col min="15874" max="15874" width="18.7109375" customWidth="1"/>
    <col min="15875" max="15875" width="5.28515625" customWidth="1"/>
    <col min="15876" max="15876" width="5.5703125" customWidth="1"/>
    <col min="15877" max="15877" width="16.5703125" customWidth="1"/>
    <col min="15878" max="15878" width="20.7109375" customWidth="1"/>
    <col min="15879" max="15879" width="21.5703125" customWidth="1"/>
    <col min="15880" max="15880" width="18.7109375" customWidth="1"/>
    <col min="15881" max="15881" width="5.28515625" customWidth="1"/>
    <col min="15882" max="15882" width="5.5703125" customWidth="1"/>
    <col min="15883" max="15883" width="16.5703125" customWidth="1"/>
    <col min="15884" max="15884" width="20.7109375" customWidth="1"/>
    <col min="15885" max="15885" width="21.5703125" bestFit="1" customWidth="1"/>
    <col min="15886" max="15886" width="18.7109375" customWidth="1"/>
    <col min="15887" max="15887" width="5.28515625" customWidth="1"/>
    <col min="15888" max="15888" width="5.5703125" customWidth="1"/>
    <col min="15889" max="15889" width="16.5703125" customWidth="1"/>
    <col min="15890" max="15890" width="20.7109375" customWidth="1"/>
    <col min="16129" max="16129" width="21.5703125" bestFit="1" customWidth="1"/>
    <col min="16130" max="16130" width="18.7109375" customWidth="1"/>
    <col min="16131" max="16131" width="5.28515625" customWidth="1"/>
    <col min="16132" max="16132" width="5.5703125" customWidth="1"/>
    <col min="16133" max="16133" width="16.5703125" customWidth="1"/>
    <col min="16134" max="16134" width="20.7109375" customWidth="1"/>
    <col min="16135" max="16135" width="21.5703125" customWidth="1"/>
    <col min="16136" max="16136" width="18.7109375" customWidth="1"/>
    <col min="16137" max="16137" width="5.28515625" customWidth="1"/>
    <col min="16138" max="16138" width="5.5703125" customWidth="1"/>
    <col min="16139" max="16139" width="16.5703125" customWidth="1"/>
    <col min="16140" max="16140" width="20.7109375" customWidth="1"/>
    <col min="16141" max="16141" width="21.5703125" bestFit="1" customWidth="1"/>
    <col min="16142" max="16142" width="18.7109375" customWidth="1"/>
    <col min="16143" max="16143" width="5.28515625" customWidth="1"/>
    <col min="16144" max="16144" width="5.5703125" customWidth="1"/>
    <col min="16145" max="16145" width="16.5703125" customWidth="1"/>
    <col min="16146" max="16146" width="20.7109375" customWidth="1"/>
  </cols>
  <sheetData>
    <row r="1" spans="1:18" ht="20.25" x14ac:dyDescent="0.25">
      <c r="A1" s="201" t="s">
        <v>0</v>
      </c>
      <c r="B1" s="202"/>
      <c r="C1" s="202"/>
      <c r="D1" s="202"/>
      <c r="E1" s="202"/>
      <c r="F1" s="203"/>
      <c r="G1" s="201" t="s">
        <v>1</v>
      </c>
      <c r="H1" s="202"/>
      <c r="I1" s="202"/>
      <c r="J1" s="202"/>
      <c r="K1" s="202"/>
      <c r="L1" s="203"/>
      <c r="M1" s="201" t="s">
        <v>2</v>
      </c>
      <c r="N1" s="202"/>
      <c r="O1" s="202"/>
      <c r="P1" s="202"/>
      <c r="Q1" s="202"/>
      <c r="R1" s="203"/>
    </row>
    <row r="2" spans="1:18" ht="12.75" customHeight="1" x14ac:dyDescent="0.25">
      <c r="A2" s="204" t="s">
        <v>66</v>
      </c>
      <c r="B2" s="205"/>
      <c r="C2" s="205"/>
      <c r="D2" s="205"/>
      <c r="E2" s="205"/>
      <c r="F2" s="206"/>
      <c r="G2" s="204"/>
      <c r="H2" s="205"/>
      <c r="I2" s="205"/>
      <c r="J2" s="205"/>
      <c r="K2" s="205"/>
      <c r="L2" s="206"/>
      <c r="M2" s="204"/>
      <c r="N2" s="205"/>
      <c r="O2" s="205"/>
      <c r="P2" s="205"/>
      <c r="Q2" s="205"/>
      <c r="R2" s="206"/>
    </row>
    <row r="3" spans="1:18" ht="12.75" customHeight="1" x14ac:dyDescent="0.25">
      <c r="A3" s="1"/>
      <c r="B3" s="2"/>
      <c r="C3" s="2"/>
      <c r="D3" s="2"/>
      <c r="E3" s="3"/>
      <c r="F3" s="4"/>
      <c r="G3" s="5"/>
      <c r="H3" s="3"/>
      <c r="I3" s="6"/>
      <c r="J3" s="3"/>
      <c r="K3" s="3"/>
      <c r="L3" s="4"/>
      <c r="M3" s="5"/>
      <c r="N3" s="3"/>
      <c r="O3" s="6"/>
      <c r="P3" s="3"/>
      <c r="Q3" s="3"/>
      <c r="R3" s="4"/>
    </row>
    <row r="4" spans="1:18" x14ac:dyDescent="0.25">
      <c r="A4" s="5"/>
      <c r="B4" s="3"/>
      <c r="C4" s="6"/>
      <c r="D4" s="3"/>
      <c r="E4" s="3"/>
      <c r="F4" s="4"/>
      <c r="G4" s="5"/>
      <c r="H4" s="3"/>
      <c r="I4" s="6"/>
      <c r="J4" s="3"/>
      <c r="K4" s="3"/>
      <c r="L4" s="4"/>
      <c r="M4" s="5"/>
      <c r="N4" s="3"/>
      <c r="O4" s="6"/>
      <c r="P4" s="3"/>
      <c r="Q4" s="3"/>
      <c r="R4" s="4"/>
    </row>
    <row r="5" spans="1:18" x14ac:dyDescent="0.25">
      <c r="A5" s="7" t="s">
        <v>3</v>
      </c>
      <c r="B5" s="8">
        <v>40494</v>
      </c>
      <c r="C5" s="6"/>
      <c r="D5" s="200" t="s">
        <v>4</v>
      </c>
      <c r="E5" s="200"/>
      <c r="F5" s="9">
        <v>3000000</v>
      </c>
      <c r="G5" s="7" t="s">
        <v>3</v>
      </c>
      <c r="H5" s="10"/>
      <c r="I5" s="6"/>
      <c r="J5" s="200" t="s">
        <v>4</v>
      </c>
      <c r="K5" s="200"/>
      <c r="L5" s="11">
        <f>F5</f>
        <v>3000000</v>
      </c>
      <c r="M5" s="7" t="s">
        <v>3</v>
      </c>
      <c r="N5" s="12"/>
      <c r="O5" s="6"/>
      <c r="P5" s="200" t="s">
        <v>4</v>
      </c>
      <c r="Q5" s="200"/>
      <c r="R5" s="11">
        <f>F5</f>
        <v>3000000</v>
      </c>
    </row>
    <row r="6" spans="1:18" x14ac:dyDescent="0.25">
      <c r="A6" s="7" t="s">
        <v>5</v>
      </c>
      <c r="B6" s="13" t="s">
        <v>6</v>
      </c>
      <c r="C6" s="6"/>
      <c r="D6" s="200" t="s">
        <v>7</v>
      </c>
      <c r="E6" s="200"/>
      <c r="F6" s="14">
        <v>0.1</v>
      </c>
      <c r="G6" s="7" t="s">
        <v>5</v>
      </c>
      <c r="H6" s="15" t="str">
        <f>IF(B6="","",B6)</f>
        <v>DSU Infrastructure</v>
      </c>
      <c r="I6" s="6"/>
      <c r="J6" s="200" t="s">
        <v>8</v>
      </c>
      <c r="K6" s="200"/>
      <c r="L6" s="14"/>
      <c r="M6" s="7" t="s">
        <v>5</v>
      </c>
      <c r="N6" s="15" t="str">
        <f>IF(B6="","",B6)</f>
        <v>DSU Infrastructure</v>
      </c>
      <c r="O6" s="6"/>
      <c r="P6" s="200" t="s">
        <v>9</v>
      </c>
      <c r="Q6" s="200"/>
      <c r="R6" s="16"/>
    </row>
    <row r="7" spans="1:18" x14ac:dyDescent="0.25">
      <c r="A7" s="7"/>
      <c r="B7" s="3"/>
      <c r="C7" s="6"/>
      <c r="D7" s="200" t="s">
        <v>10</v>
      </c>
      <c r="E7" s="200"/>
      <c r="F7" s="17">
        <v>0.01</v>
      </c>
      <c r="G7" s="7"/>
      <c r="H7" s="18"/>
      <c r="I7" s="6"/>
      <c r="J7" s="200" t="s">
        <v>10</v>
      </c>
      <c r="K7" s="200"/>
      <c r="L7" s="19"/>
      <c r="M7" s="7"/>
      <c r="N7" s="6"/>
      <c r="O7" s="6"/>
      <c r="P7" s="200" t="s">
        <v>10</v>
      </c>
      <c r="Q7" s="200"/>
      <c r="R7" s="20"/>
    </row>
    <row r="8" spans="1:18" x14ac:dyDescent="0.25">
      <c r="A8" s="7" t="s">
        <v>11</v>
      </c>
      <c r="B8" s="21" t="s">
        <v>12</v>
      </c>
      <c r="C8" s="6"/>
      <c r="D8" s="200" t="s">
        <v>13</v>
      </c>
      <c r="E8" s="200"/>
      <c r="F8" s="19"/>
      <c r="G8" s="7" t="s">
        <v>11</v>
      </c>
      <c r="H8" s="22" t="str">
        <f>IF(B8="","",B8)</f>
        <v>R0410--03X</v>
      </c>
      <c r="I8" s="6"/>
      <c r="J8" s="3"/>
      <c r="K8" s="23"/>
      <c r="L8" s="4"/>
      <c r="M8" s="7" t="s">
        <v>11</v>
      </c>
      <c r="N8" s="24" t="str">
        <f>IF(B8="","",B8)</f>
        <v>R0410--03X</v>
      </c>
      <c r="O8" s="6"/>
      <c r="P8" s="3"/>
      <c r="Q8" s="23"/>
      <c r="R8" s="4"/>
    </row>
    <row r="9" spans="1:18" x14ac:dyDescent="0.25">
      <c r="A9" s="7" t="s">
        <v>14</v>
      </c>
      <c r="B9" s="13" t="s">
        <v>15</v>
      </c>
      <c r="C9" s="6"/>
      <c r="D9" s="3"/>
      <c r="E9" s="25" t="s">
        <v>16</v>
      </c>
      <c r="F9" s="26">
        <v>287500</v>
      </c>
      <c r="G9" s="7" t="s">
        <v>14</v>
      </c>
      <c r="H9" s="15" t="str">
        <f>IF(B9="","",B9)</f>
        <v>TSP</v>
      </c>
      <c r="I9" s="6"/>
      <c r="J9" s="3"/>
      <c r="K9" s="3"/>
      <c r="L9" s="4"/>
      <c r="M9" s="7" t="s">
        <v>14</v>
      </c>
      <c r="N9" s="15" t="str">
        <f>IF(B9="","",B9)</f>
        <v>TSP</v>
      </c>
      <c r="O9" s="6"/>
      <c r="P9" s="200" t="s">
        <v>17</v>
      </c>
      <c r="Q9" s="200"/>
      <c r="R9" s="27" t="str">
        <f>IF(Q13="","",IF(Q13&lt;500001,IF(Q13*0.15&gt;25000,Q13*0.15,25000),IF(Q13&lt;2500001,IF(Q13*0.1&gt;75000,Q13*0.1,75000),IF(Q13*0.05&gt;250000,Q13*0.05,250000))))</f>
        <v/>
      </c>
    </row>
    <row r="10" spans="1:18" x14ac:dyDescent="0.25">
      <c r="A10" s="7" t="s">
        <v>18</v>
      </c>
      <c r="B10" s="13" t="s">
        <v>19</v>
      </c>
      <c r="C10" s="6"/>
      <c r="D10" s="3"/>
      <c r="E10" s="3"/>
      <c r="F10" s="4"/>
      <c r="G10" s="7" t="s">
        <v>18</v>
      </c>
      <c r="H10" s="13"/>
      <c r="I10" s="6"/>
      <c r="J10" s="3"/>
      <c r="K10" s="3"/>
      <c r="L10" s="4"/>
      <c r="M10" s="7" t="s">
        <v>18</v>
      </c>
      <c r="N10" s="21"/>
      <c r="O10" s="6"/>
      <c r="P10" s="3" t="s">
        <v>20</v>
      </c>
      <c r="Q10" s="3"/>
      <c r="R10" s="28">
        <f>(N11*R6)-N12</f>
        <v>0</v>
      </c>
    </row>
    <row r="11" spans="1:18" x14ac:dyDescent="0.25">
      <c r="A11" s="7" t="s">
        <v>21</v>
      </c>
      <c r="B11" s="29">
        <f>SUM(E12:E16)</f>
        <v>2427934</v>
      </c>
      <c r="C11" s="30"/>
      <c r="D11" s="31"/>
      <c r="E11" s="32" t="s">
        <v>21</v>
      </c>
      <c r="F11" s="33" t="s">
        <v>22</v>
      </c>
      <c r="G11" s="7" t="s">
        <v>21</v>
      </c>
      <c r="H11" s="34">
        <f>SUM(K12:K16)</f>
        <v>0</v>
      </c>
      <c r="I11" s="30"/>
      <c r="J11" s="31"/>
      <c r="K11" s="32" t="s">
        <v>21</v>
      </c>
      <c r="L11" s="33" t="s">
        <v>22</v>
      </c>
      <c r="M11" s="7" t="s">
        <v>21</v>
      </c>
      <c r="N11" s="34">
        <f>SUM(Q13:Q17)</f>
        <v>0</v>
      </c>
      <c r="O11" s="30"/>
      <c r="R11" s="35"/>
    </row>
    <row r="12" spans="1:18" x14ac:dyDescent="0.25">
      <c r="A12" s="7" t="s">
        <v>23</v>
      </c>
      <c r="B12" s="29">
        <f>(B11*F6)-5876</f>
        <v>236917.40000000002</v>
      </c>
      <c r="C12" s="30"/>
      <c r="D12" s="36">
        <v>1</v>
      </c>
      <c r="E12" s="37">
        <v>363845</v>
      </c>
      <c r="F12" s="38" t="s">
        <v>24</v>
      </c>
      <c r="G12" s="7" t="s">
        <v>25</v>
      </c>
      <c r="H12" s="34">
        <f>SUM(K19:K23)</f>
        <v>0</v>
      </c>
      <c r="I12" s="30"/>
      <c r="J12" s="36">
        <v>1</v>
      </c>
      <c r="K12" s="39"/>
      <c r="L12" s="38"/>
      <c r="M12" s="7" t="s">
        <v>26</v>
      </c>
      <c r="N12" s="34">
        <f>SUM(Q20:Q24)</f>
        <v>0</v>
      </c>
      <c r="O12" s="30"/>
      <c r="P12" s="31"/>
      <c r="Q12" s="32" t="s">
        <v>21</v>
      </c>
      <c r="R12" s="33" t="s">
        <v>22</v>
      </c>
    </row>
    <row r="13" spans="1:18" x14ac:dyDescent="0.25">
      <c r="A13" s="40" t="s">
        <v>27</v>
      </c>
      <c r="B13" s="29">
        <f>B11+B12</f>
        <v>2664851.4</v>
      </c>
      <c r="C13" s="30"/>
      <c r="D13" s="41">
        <v>2</v>
      </c>
      <c r="E13" s="37">
        <v>492450</v>
      </c>
      <c r="F13" s="38" t="s">
        <v>28</v>
      </c>
      <c r="G13" s="7" t="s">
        <v>29</v>
      </c>
      <c r="H13" s="34">
        <f>(H11+H12)*L6</f>
        <v>0</v>
      </c>
      <c r="I13" s="30"/>
      <c r="J13" s="41">
        <v>2</v>
      </c>
      <c r="K13" s="39"/>
      <c r="L13" s="38"/>
      <c r="M13" s="7" t="s">
        <v>30</v>
      </c>
      <c r="N13" s="34">
        <f>SUM(Q27:Q31)</f>
        <v>0</v>
      </c>
      <c r="O13" s="30"/>
      <c r="P13" s="36">
        <v>1</v>
      </c>
      <c r="Q13" s="39"/>
      <c r="R13" s="38"/>
    </row>
    <row r="14" spans="1:18" x14ac:dyDescent="0.25">
      <c r="A14" s="7" t="s">
        <v>30</v>
      </c>
      <c r="B14" s="29">
        <f>SUM(E33:E37)</f>
        <v>0</v>
      </c>
      <c r="C14" s="30"/>
      <c r="D14" s="41">
        <v>3</v>
      </c>
      <c r="E14" s="37">
        <v>1571639</v>
      </c>
      <c r="F14" s="38" t="s">
        <v>31</v>
      </c>
      <c r="G14" s="7" t="s">
        <v>30</v>
      </c>
      <c r="H14" s="34">
        <f>SUM(K26:K30)</f>
        <v>0</v>
      </c>
      <c r="I14" s="30"/>
      <c r="J14" s="41">
        <v>3</v>
      </c>
      <c r="K14" s="39"/>
      <c r="L14" s="38"/>
      <c r="M14" s="7" t="s">
        <v>32</v>
      </c>
      <c r="N14" s="39"/>
      <c r="O14" s="30"/>
      <c r="P14" s="41">
        <v>2</v>
      </c>
      <c r="Q14" s="39"/>
      <c r="R14" s="38"/>
    </row>
    <row r="15" spans="1:18" x14ac:dyDescent="0.25">
      <c r="A15" s="7" t="s">
        <v>32</v>
      </c>
      <c r="B15" s="37"/>
      <c r="C15" s="42"/>
      <c r="D15" s="41">
        <v>4</v>
      </c>
      <c r="E15" s="37"/>
      <c r="F15" s="38"/>
      <c r="G15" s="7" t="s">
        <v>32</v>
      </c>
      <c r="H15" s="39"/>
      <c r="I15" s="42"/>
      <c r="J15" s="41">
        <v>4</v>
      </c>
      <c r="K15" s="39"/>
      <c r="L15" s="38"/>
      <c r="M15" s="7" t="s">
        <v>33</v>
      </c>
      <c r="N15" s="39"/>
      <c r="O15" s="42"/>
      <c r="P15" s="41">
        <v>3</v>
      </c>
      <c r="Q15" s="39"/>
      <c r="R15" s="38"/>
    </row>
    <row r="16" spans="1:18" x14ac:dyDescent="0.25">
      <c r="A16" s="7" t="s">
        <v>33</v>
      </c>
      <c r="B16" s="37"/>
      <c r="C16" s="42"/>
      <c r="D16" s="41">
        <v>5</v>
      </c>
      <c r="E16" s="37"/>
      <c r="F16" s="38"/>
      <c r="G16" s="7" t="s">
        <v>33</v>
      </c>
      <c r="H16" s="39"/>
      <c r="I16" s="42"/>
      <c r="J16" s="41">
        <v>5</v>
      </c>
      <c r="K16" s="39"/>
      <c r="L16" s="38"/>
      <c r="M16" s="7" t="s">
        <v>34</v>
      </c>
      <c r="N16" s="39"/>
      <c r="O16" s="42"/>
      <c r="P16" s="41">
        <v>4</v>
      </c>
      <c r="Q16" s="39"/>
      <c r="R16" s="38"/>
    </row>
    <row r="17" spans="1:18" x14ac:dyDescent="0.25">
      <c r="A17" s="7" t="s">
        <v>34</v>
      </c>
      <c r="B17" s="37">
        <v>5000</v>
      </c>
      <c r="C17" s="42"/>
      <c r="D17" s="3"/>
      <c r="E17" s="3"/>
      <c r="F17" s="4"/>
      <c r="G17" s="7" t="s">
        <v>34</v>
      </c>
      <c r="H17" s="39"/>
      <c r="I17" s="42"/>
      <c r="J17" s="3"/>
      <c r="K17" s="3"/>
      <c r="L17" s="4"/>
      <c r="M17" s="7" t="s">
        <v>35</v>
      </c>
      <c r="N17" s="39"/>
      <c r="O17" s="42"/>
      <c r="P17" s="41">
        <v>5</v>
      </c>
      <c r="Q17" s="39"/>
      <c r="R17" s="38"/>
    </row>
    <row r="18" spans="1:18" x14ac:dyDescent="0.25">
      <c r="A18" s="7" t="s">
        <v>36</v>
      </c>
      <c r="B18" s="43">
        <f>SUM(E26:E28)</f>
        <v>298500</v>
      </c>
      <c r="C18" s="42"/>
      <c r="D18" s="31"/>
      <c r="E18" s="32" t="s">
        <v>37</v>
      </c>
      <c r="F18" s="33" t="s">
        <v>22</v>
      </c>
      <c r="G18" s="7" t="s">
        <v>35</v>
      </c>
      <c r="H18" s="39"/>
      <c r="I18" s="42"/>
      <c r="J18" s="31"/>
      <c r="K18" s="32" t="s">
        <v>37</v>
      </c>
      <c r="L18" s="33" t="s">
        <v>22</v>
      </c>
      <c r="M18" s="7" t="s">
        <v>38</v>
      </c>
      <c r="N18" s="39"/>
      <c r="O18" s="42"/>
      <c r="P18" s="3"/>
      <c r="Q18" s="3"/>
      <c r="R18" s="4"/>
    </row>
    <row r="19" spans="1:18" x14ac:dyDescent="0.25">
      <c r="A19" s="7" t="s">
        <v>38</v>
      </c>
      <c r="B19" s="37"/>
      <c r="C19" s="42"/>
      <c r="D19" s="36">
        <v>1</v>
      </c>
      <c r="E19" s="37">
        <v>116000</v>
      </c>
      <c r="F19" s="38" t="s">
        <v>39</v>
      </c>
      <c r="G19" s="7" t="s">
        <v>38</v>
      </c>
      <c r="H19" s="39"/>
      <c r="I19" s="42"/>
      <c r="J19" s="36">
        <v>1</v>
      </c>
      <c r="K19" s="39"/>
      <c r="L19" s="38"/>
      <c r="M19" s="7" t="s">
        <v>40</v>
      </c>
      <c r="N19" s="34">
        <f>(N11+N12)*R7</f>
        <v>0</v>
      </c>
      <c r="O19" s="42"/>
      <c r="P19" s="31"/>
      <c r="Q19" s="32" t="s">
        <v>41</v>
      </c>
      <c r="R19" s="33" t="s">
        <v>22</v>
      </c>
    </row>
    <row r="20" spans="1:18" x14ac:dyDescent="0.25">
      <c r="A20" s="7" t="s">
        <v>40</v>
      </c>
      <c r="B20" s="29">
        <f>B13*F7</f>
        <v>26648.513999999999</v>
      </c>
      <c r="C20" s="30"/>
      <c r="D20" s="41">
        <v>2</v>
      </c>
      <c r="E20" s="37">
        <v>211320</v>
      </c>
      <c r="F20" s="38" t="s">
        <v>42</v>
      </c>
      <c r="G20" s="7" t="s">
        <v>40</v>
      </c>
      <c r="H20" s="34">
        <f>(H11+H12)*L7</f>
        <v>0</v>
      </c>
      <c r="I20" s="30"/>
      <c r="J20" s="41">
        <v>2</v>
      </c>
      <c r="K20" s="39"/>
      <c r="L20" s="38"/>
      <c r="M20" s="7" t="s">
        <v>43</v>
      </c>
      <c r="N20" s="44">
        <f>N21+N22+N23+N24</f>
        <v>0</v>
      </c>
      <c r="O20" s="30"/>
      <c r="P20" s="36">
        <v>1</v>
      </c>
      <c r="Q20" s="39"/>
      <c r="R20" s="38"/>
    </row>
    <row r="21" spans="1:18" x14ac:dyDescent="0.25">
      <c r="A21" s="7" t="s">
        <v>43</v>
      </c>
      <c r="B21" s="45">
        <f>B22+B23+B24+B25</f>
        <v>5000</v>
      </c>
      <c r="C21" s="42"/>
      <c r="D21" s="41">
        <v>3</v>
      </c>
      <c r="E21" s="37">
        <v>120000</v>
      </c>
      <c r="F21" s="38" t="s">
        <v>44</v>
      </c>
      <c r="G21" s="7" t="s">
        <v>43</v>
      </c>
      <c r="H21" s="44">
        <f>H22+H23+H24+H25</f>
        <v>0</v>
      </c>
      <c r="I21" s="42"/>
      <c r="J21" s="41">
        <v>3</v>
      </c>
      <c r="K21" s="39"/>
      <c r="L21" s="38"/>
      <c r="M21" s="46" t="s">
        <v>45</v>
      </c>
      <c r="N21" s="39"/>
      <c r="O21" s="42"/>
      <c r="P21" s="41">
        <v>2</v>
      </c>
      <c r="Q21" s="39"/>
      <c r="R21" s="38"/>
    </row>
    <row r="22" spans="1:18" x14ac:dyDescent="0.25">
      <c r="A22" s="46" t="s">
        <v>45</v>
      </c>
      <c r="B22" s="37"/>
      <c r="C22" s="42"/>
      <c r="D22" s="41">
        <v>4</v>
      </c>
      <c r="E22" s="37">
        <f>'Alternates budget'!G48</f>
        <v>115345.62</v>
      </c>
      <c r="F22" s="38" t="s">
        <v>46</v>
      </c>
      <c r="G22" s="46" t="s">
        <v>45</v>
      </c>
      <c r="H22" s="39"/>
      <c r="I22" s="42"/>
      <c r="J22" s="41">
        <v>4</v>
      </c>
      <c r="K22" s="39"/>
      <c r="L22" s="38"/>
      <c r="M22" s="46" t="s">
        <v>47</v>
      </c>
      <c r="N22" s="39"/>
      <c r="O22" s="42"/>
      <c r="P22" s="41">
        <v>3</v>
      </c>
      <c r="Q22" s="39"/>
      <c r="R22" s="38"/>
    </row>
    <row r="23" spans="1:18" x14ac:dyDescent="0.25">
      <c r="A23" s="46" t="s">
        <v>47</v>
      </c>
      <c r="B23" s="37"/>
      <c r="C23" s="42"/>
      <c r="D23" s="41">
        <v>5</v>
      </c>
      <c r="E23" s="37">
        <f>'Alternates budget'!G52</f>
        <v>74775.960000000006</v>
      </c>
      <c r="F23" s="38" t="s">
        <v>48</v>
      </c>
      <c r="G23" s="46" t="s">
        <v>47</v>
      </c>
      <c r="H23" s="39"/>
      <c r="I23" s="42"/>
      <c r="J23" s="41">
        <v>5</v>
      </c>
      <c r="K23" s="39"/>
      <c r="L23" s="38"/>
      <c r="M23" s="46" t="s">
        <v>34</v>
      </c>
      <c r="N23" s="39"/>
      <c r="O23" s="42"/>
      <c r="P23" s="41">
        <v>4</v>
      </c>
      <c r="Q23" s="39"/>
      <c r="R23" s="38"/>
    </row>
    <row r="24" spans="1:18" x14ac:dyDescent="0.25">
      <c r="A24" s="46" t="s">
        <v>34</v>
      </c>
      <c r="B24" s="37"/>
      <c r="C24" s="42"/>
      <c r="D24" s="3"/>
      <c r="E24" s="3"/>
      <c r="F24" s="4"/>
      <c r="G24" s="46" t="s">
        <v>34</v>
      </c>
      <c r="H24" s="39"/>
      <c r="I24" s="42"/>
      <c r="J24" s="3"/>
      <c r="K24" s="3"/>
      <c r="L24" s="4"/>
      <c r="M24" s="46" t="s">
        <v>49</v>
      </c>
      <c r="N24" s="39"/>
      <c r="O24" s="42"/>
      <c r="P24" s="41">
        <v>5</v>
      </c>
      <c r="Q24" s="39"/>
      <c r="R24" s="38"/>
    </row>
    <row r="25" spans="1:18" x14ac:dyDescent="0.25">
      <c r="A25" s="46" t="s">
        <v>49</v>
      </c>
      <c r="B25" s="37">
        <v>5000</v>
      </c>
      <c r="C25" s="42"/>
      <c r="E25" s="32" t="s">
        <v>35</v>
      </c>
      <c r="F25" s="47" t="s">
        <v>22</v>
      </c>
      <c r="G25" s="46" t="s">
        <v>49</v>
      </c>
      <c r="H25" s="39"/>
      <c r="I25" s="42"/>
      <c r="J25" s="3"/>
      <c r="K25" s="32" t="s">
        <v>50</v>
      </c>
      <c r="L25" s="33" t="s">
        <v>22</v>
      </c>
      <c r="M25" s="7" t="s">
        <v>51</v>
      </c>
      <c r="N25" s="44">
        <f>N26+N27+N28</f>
        <v>0</v>
      </c>
      <c r="O25" s="42"/>
      <c r="P25" s="3"/>
      <c r="Q25" s="3"/>
      <c r="R25" s="4"/>
    </row>
    <row r="26" spans="1:18" x14ac:dyDescent="0.25">
      <c r="A26" s="7" t="s">
        <v>51</v>
      </c>
      <c r="B26" s="45">
        <f>B27+B28+B29</f>
        <v>0</v>
      </c>
      <c r="C26" s="42"/>
      <c r="D26" s="48">
        <v>1</v>
      </c>
      <c r="E26" s="45">
        <f>IF(F8&gt;0,(B13+B39)*F8,F9)</f>
        <v>287500</v>
      </c>
      <c r="F26" s="49" t="s">
        <v>52</v>
      </c>
      <c r="G26" s="7" t="s">
        <v>51</v>
      </c>
      <c r="H26" s="44">
        <f>H27+H28+H29</f>
        <v>0</v>
      </c>
      <c r="I26" s="42"/>
      <c r="J26" s="36">
        <v>1</v>
      </c>
      <c r="K26" s="39"/>
      <c r="L26" s="38"/>
      <c r="M26" s="46" t="s">
        <v>53</v>
      </c>
      <c r="N26" s="39"/>
      <c r="O26" s="42"/>
      <c r="P26" s="3"/>
      <c r="Q26" s="32" t="s">
        <v>50</v>
      </c>
      <c r="R26" s="33" t="s">
        <v>22</v>
      </c>
    </row>
    <row r="27" spans="1:18" x14ac:dyDescent="0.25">
      <c r="A27" s="46" t="s">
        <v>53</v>
      </c>
      <c r="B27" s="37"/>
      <c r="C27" s="42"/>
      <c r="D27" s="50">
        <v>2</v>
      </c>
      <c r="E27" s="37">
        <v>11000</v>
      </c>
      <c r="F27" s="38" t="s">
        <v>67</v>
      </c>
      <c r="G27" s="46" t="s">
        <v>53</v>
      </c>
      <c r="H27" s="39"/>
      <c r="I27" s="42"/>
      <c r="J27" s="41">
        <v>2</v>
      </c>
      <c r="K27" s="39"/>
      <c r="L27" s="38"/>
      <c r="M27" s="46" t="s">
        <v>54</v>
      </c>
      <c r="N27" s="39"/>
      <c r="O27" s="42"/>
      <c r="P27" s="36">
        <v>1</v>
      </c>
      <c r="Q27" s="39"/>
      <c r="R27" s="38"/>
    </row>
    <row r="28" spans="1:18" x14ac:dyDescent="0.25">
      <c r="A28" s="46" t="s">
        <v>54</v>
      </c>
      <c r="B28" s="37"/>
      <c r="C28" s="42"/>
      <c r="D28" s="50">
        <v>3</v>
      </c>
      <c r="E28" s="37"/>
      <c r="F28" s="38"/>
      <c r="G28" s="46" t="s">
        <v>54</v>
      </c>
      <c r="H28" s="39"/>
      <c r="I28" s="42"/>
      <c r="J28" s="41">
        <v>3</v>
      </c>
      <c r="K28" s="39"/>
      <c r="L28" s="38"/>
      <c r="M28" s="46" t="s">
        <v>55</v>
      </c>
      <c r="N28" s="39"/>
      <c r="O28" s="42"/>
      <c r="P28" s="41">
        <v>2</v>
      </c>
      <c r="Q28" s="39"/>
      <c r="R28" s="38"/>
    </row>
    <row r="29" spans="1:18" x14ac:dyDescent="0.25">
      <c r="A29" s="46" t="s">
        <v>55</v>
      </c>
      <c r="B29" s="37"/>
      <c r="C29" s="42"/>
      <c r="D29" s="50">
        <v>4</v>
      </c>
      <c r="E29" s="37"/>
      <c r="F29" s="38"/>
      <c r="G29" s="46" t="s">
        <v>55</v>
      </c>
      <c r="H29" s="39"/>
      <c r="I29" s="42"/>
      <c r="J29" s="41">
        <v>4</v>
      </c>
      <c r="K29" s="39"/>
      <c r="L29" s="38"/>
      <c r="M29" s="7" t="s">
        <v>56</v>
      </c>
      <c r="N29" s="39"/>
      <c r="O29" s="42"/>
      <c r="P29" s="41">
        <v>3</v>
      </c>
      <c r="Q29" s="39"/>
      <c r="R29" s="38"/>
    </row>
    <row r="30" spans="1:18" ht="15.75" thickBot="1" x14ac:dyDescent="0.3">
      <c r="A30" s="7" t="s">
        <v>56</v>
      </c>
      <c r="B30" s="37"/>
      <c r="C30" s="42"/>
      <c r="D30" s="50">
        <v>5</v>
      </c>
      <c r="E30" s="37"/>
      <c r="F30" s="38"/>
      <c r="G30" s="7" t="s">
        <v>56</v>
      </c>
      <c r="H30" s="39"/>
      <c r="I30" s="42"/>
      <c r="J30" s="41">
        <v>5</v>
      </c>
      <c r="K30" s="39"/>
      <c r="L30" s="38"/>
      <c r="M30" s="7" t="s">
        <v>57</v>
      </c>
      <c r="N30" s="51">
        <f>SUM(Q34:Q40)</f>
        <v>0</v>
      </c>
      <c r="O30" s="42"/>
      <c r="P30" s="41">
        <v>4</v>
      </c>
      <c r="Q30" s="39"/>
      <c r="R30" s="38"/>
    </row>
    <row r="31" spans="1:18" ht="15.75" thickBot="1" x14ac:dyDescent="0.3">
      <c r="A31" s="7" t="s">
        <v>57</v>
      </c>
      <c r="B31" s="52">
        <f>SUM(E40:E46)</f>
        <v>0</v>
      </c>
      <c r="C31" s="30"/>
      <c r="F31" s="4"/>
      <c r="G31" s="7" t="s">
        <v>57</v>
      </c>
      <c r="H31" s="51">
        <f>SUM(K33:K39)</f>
        <v>0</v>
      </c>
      <c r="I31" s="30"/>
      <c r="J31" s="3"/>
      <c r="K31" s="3"/>
      <c r="L31" s="4"/>
      <c r="M31" s="53" t="s">
        <v>58</v>
      </c>
      <c r="N31" s="54">
        <f>N11+N12+N13+N14+N15+N16+N17+N18+N19+N20+N25+N29+N30</f>
        <v>0</v>
      </c>
      <c r="O31" s="30"/>
      <c r="P31" s="41">
        <v>5</v>
      </c>
      <c r="Q31" s="39"/>
      <c r="R31" s="38"/>
    </row>
    <row r="32" spans="1:18" ht="15.75" thickBot="1" x14ac:dyDescent="0.3">
      <c r="A32" s="7" t="s">
        <v>59</v>
      </c>
      <c r="B32" s="55">
        <f>SUM(B14+B15+B16+B17+B18+B19+B20+B21+B26+B31)</f>
        <v>335148.51400000002</v>
      </c>
      <c r="C32" s="30"/>
      <c r="D32" s="3"/>
      <c r="E32" s="32" t="s">
        <v>50</v>
      </c>
      <c r="F32" s="33" t="s">
        <v>22</v>
      </c>
      <c r="G32" s="53" t="s">
        <v>58</v>
      </c>
      <c r="H32" s="56">
        <f>H11+H12+H13+H14+H15+H16+H17+H18+H19+H20+H21+H26+H30+H31</f>
        <v>0</v>
      </c>
      <c r="I32" s="30"/>
      <c r="J32" s="31"/>
      <c r="K32" s="32" t="s">
        <v>60</v>
      </c>
      <c r="L32" s="33" t="s">
        <v>22</v>
      </c>
      <c r="M32" s="53" t="s">
        <v>4</v>
      </c>
      <c r="N32" s="57">
        <f>R5</f>
        <v>3000000</v>
      </c>
      <c r="O32" s="30"/>
      <c r="P32" s="3"/>
      <c r="Q32" s="3"/>
      <c r="R32" s="4"/>
    </row>
    <row r="33" spans="1:18" ht="15.75" thickBot="1" x14ac:dyDescent="0.3">
      <c r="A33" s="5"/>
      <c r="B33" s="58"/>
      <c r="C33" s="42"/>
      <c r="D33" s="36">
        <v>1</v>
      </c>
      <c r="E33" s="37"/>
      <c r="F33" s="38"/>
      <c r="G33" s="53" t="s">
        <v>4</v>
      </c>
      <c r="H33" s="59">
        <f>L5</f>
        <v>3000000</v>
      </c>
      <c r="I33" s="42"/>
      <c r="J33" s="50">
        <v>1</v>
      </c>
      <c r="K33" s="39"/>
      <c r="L33" s="38"/>
      <c r="M33" s="53" t="s">
        <v>61</v>
      </c>
      <c r="N33" s="54">
        <f>N32-N31</f>
        <v>3000000</v>
      </c>
      <c r="O33" s="42"/>
      <c r="P33" s="31"/>
      <c r="Q33" s="32" t="s">
        <v>60</v>
      </c>
      <c r="R33" s="33" t="s">
        <v>22</v>
      </c>
    </row>
    <row r="34" spans="1:18" ht="15.75" thickBot="1" x14ac:dyDescent="0.3">
      <c r="A34" s="60" t="s">
        <v>62</v>
      </c>
      <c r="B34" s="55">
        <f>B11+B12+B14+B18+B19+B20+B21+B26+B31+B15+B16+B17+B30</f>
        <v>2999999.9139999999</v>
      </c>
      <c r="C34" s="30"/>
      <c r="D34" s="41">
        <v>2</v>
      </c>
      <c r="E34" s="37"/>
      <c r="F34" s="38"/>
      <c r="G34" s="53" t="s">
        <v>61</v>
      </c>
      <c r="H34" s="56">
        <f>H33-H32</f>
        <v>3000000</v>
      </c>
      <c r="I34" s="30"/>
      <c r="J34" s="50">
        <v>2</v>
      </c>
      <c r="K34" s="39"/>
      <c r="L34" s="38"/>
      <c r="M34" s="5"/>
      <c r="N34" s="61"/>
      <c r="O34" s="30"/>
      <c r="P34" s="50">
        <v>1</v>
      </c>
      <c r="Q34" s="39"/>
      <c r="R34" s="38"/>
    </row>
    <row r="35" spans="1:18" x14ac:dyDescent="0.25">
      <c r="A35" s="5"/>
      <c r="B35" s="58"/>
      <c r="C35" s="6"/>
      <c r="D35" s="41">
        <v>3</v>
      </c>
      <c r="E35" s="37"/>
      <c r="F35" s="38"/>
      <c r="G35" s="5"/>
      <c r="H35" s="3"/>
      <c r="I35" s="6"/>
      <c r="J35" s="50">
        <v>3</v>
      </c>
      <c r="K35" s="39"/>
      <c r="L35" s="38"/>
      <c r="M35" s="5"/>
      <c r="N35" s="3"/>
      <c r="O35" s="6"/>
      <c r="P35" s="50">
        <v>2</v>
      </c>
      <c r="Q35" s="39"/>
      <c r="R35" s="38"/>
    </row>
    <row r="36" spans="1:18" x14ac:dyDescent="0.25">
      <c r="A36" s="5" t="s">
        <v>63</v>
      </c>
      <c r="B36" s="29">
        <f>SUM(E19:E23)</f>
        <v>637441.57999999996</v>
      </c>
      <c r="C36" s="6"/>
      <c r="D36" s="41">
        <v>4</v>
      </c>
      <c r="E36" s="37"/>
      <c r="F36" s="38"/>
      <c r="G36" s="5"/>
      <c r="H36" s="3"/>
      <c r="I36" s="6"/>
      <c r="J36" s="50">
        <v>4</v>
      </c>
      <c r="K36" s="39"/>
      <c r="L36" s="38"/>
      <c r="M36" s="5"/>
      <c r="N36" s="3"/>
      <c r="O36" s="6"/>
      <c r="P36" s="50">
        <v>3</v>
      </c>
      <c r="Q36" s="39"/>
      <c r="R36" s="38"/>
    </row>
    <row r="37" spans="1:18" x14ac:dyDescent="0.25">
      <c r="A37" s="5" t="s">
        <v>64</v>
      </c>
      <c r="B37" s="29">
        <f>B36*F6</f>
        <v>63744.157999999996</v>
      </c>
      <c r="C37" s="3"/>
      <c r="D37" s="41">
        <v>5</v>
      </c>
      <c r="E37" s="37"/>
      <c r="F37" s="38"/>
      <c r="G37" s="5"/>
      <c r="H37" s="3"/>
      <c r="I37" s="3"/>
      <c r="J37" s="50">
        <v>5</v>
      </c>
      <c r="K37" s="39"/>
      <c r="L37" s="38"/>
      <c r="M37" s="5"/>
      <c r="N37" s="3"/>
      <c r="O37" s="3"/>
      <c r="P37" s="50">
        <v>4</v>
      </c>
      <c r="Q37" s="39"/>
      <c r="R37" s="38"/>
    </row>
    <row r="38" spans="1:18" ht="15.75" thickBot="1" x14ac:dyDescent="0.3">
      <c r="A38" s="62" t="s">
        <v>40</v>
      </c>
      <c r="B38" s="63">
        <f>(B36+B37)*F7</f>
        <v>7011.8573799999995</v>
      </c>
      <c r="C38" s="3"/>
      <c r="D38" s="3"/>
      <c r="E38" s="3"/>
      <c r="F38" s="4"/>
      <c r="G38" s="5"/>
      <c r="H38" s="3"/>
      <c r="I38" s="3"/>
      <c r="J38" s="50">
        <v>6</v>
      </c>
      <c r="K38" s="39"/>
      <c r="L38" s="38"/>
      <c r="M38" s="5"/>
      <c r="N38" s="3"/>
      <c r="O38" s="3"/>
      <c r="P38" s="50">
        <v>5</v>
      </c>
      <c r="Q38" s="39"/>
      <c r="R38" s="38"/>
    </row>
    <row r="39" spans="1:18" x14ac:dyDescent="0.25">
      <c r="A39" s="5" t="s">
        <v>65</v>
      </c>
      <c r="B39" s="64">
        <f>SUM(B36:B38)</f>
        <v>708197.59537999984</v>
      </c>
      <c r="C39" s="3"/>
      <c r="D39" s="31"/>
      <c r="E39" s="32" t="s">
        <v>60</v>
      </c>
      <c r="F39" s="33" t="s">
        <v>22</v>
      </c>
      <c r="G39" s="5"/>
      <c r="H39" s="3"/>
      <c r="I39" s="3"/>
      <c r="J39" s="50">
        <v>7</v>
      </c>
      <c r="K39" s="39"/>
      <c r="L39" s="38"/>
      <c r="M39" s="5"/>
      <c r="N39" s="3"/>
      <c r="O39" s="3"/>
      <c r="P39" s="50">
        <v>6</v>
      </c>
      <c r="Q39" s="39"/>
      <c r="R39" s="38"/>
    </row>
    <row r="40" spans="1:18" ht="15.75" thickBot="1" x14ac:dyDescent="0.3">
      <c r="A40" s="5"/>
      <c r="B40" s="65"/>
      <c r="D40" s="50">
        <v>1</v>
      </c>
      <c r="E40" s="37"/>
      <c r="F40" s="38"/>
      <c r="G40" s="5"/>
      <c r="L40" s="4"/>
      <c r="M40" s="5"/>
      <c r="N40" s="3"/>
      <c r="O40" s="66"/>
      <c r="P40" s="50">
        <v>7</v>
      </c>
      <c r="Q40" s="39"/>
      <c r="R40" s="38"/>
    </row>
    <row r="41" spans="1:18" ht="15.75" thickBot="1" x14ac:dyDescent="0.3">
      <c r="A41" s="53" t="s">
        <v>58</v>
      </c>
      <c r="B41" s="55">
        <f>B34+B39</f>
        <v>3708197.5093799997</v>
      </c>
      <c r="D41" s="50">
        <v>2</v>
      </c>
      <c r="E41" s="37"/>
      <c r="F41" s="38"/>
      <c r="G41" s="5"/>
      <c r="L41" s="4"/>
      <c r="M41" s="5"/>
      <c r="N41" s="3"/>
      <c r="O41" s="66"/>
      <c r="R41" s="4"/>
    </row>
    <row r="42" spans="1:18" ht="15.75" thickBot="1" x14ac:dyDescent="0.3">
      <c r="A42" s="53" t="s">
        <v>4</v>
      </c>
      <c r="B42" s="67">
        <f>F5</f>
        <v>3000000</v>
      </c>
      <c r="D42" s="50">
        <v>3</v>
      </c>
      <c r="E42" s="37"/>
      <c r="F42" s="38"/>
      <c r="G42" s="5"/>
      <c r="L42" s="4"/>
      <c r="M42" s="5"/>
      <c r="N42" s="3"/>
      <c r="R42" s="4"/>
    </row>
    <row r="43" spans="1:18" ht="15.75" thickBot="1" x14ac:dyDescent="0.3">
      <c r="A43" s="53" t="s">
        <v>61</v>
      </c>
      <c r="B43" s="55">
        <f>B42-B41</f>
        <v>-708197.50937999971</v>
      </c>
      <c r="D43" s="50">
        <v>4</v>
      </c>
      <c r="E43" s="37"/>
      <c r="F43" s="38"/>
      <c r="G43" s="5"/>
      <c r="L43" s="4"/>
      <c r="M43" s="5"/>
      <c r="N43" s="3"/>
      <c r="R43" s="4"/>
    </row>
    <row r="44" spans="1:18" x14ac:dyDescent="0.25">
      <c r="A44" s="5"/>
      <c r="D44" s="50">
        <v>5</v>
      </c>
      <c r="E44" s="37"/>
      <c r="F44" s="38"/>
      <c r="G44" s="5"/>
      <c r="L44" s="4"/>
      <c r="M44" s="5"/>
      <c r="N44" s="3"/>
      <c r="R44" s="4"/>
    </row>
    <row r="45" spans="1:18" x14ac:dyDescent="0.25">
      <c r="A45" s="5"/>
      <c r="D45" s="50">
        <v>6</v>
      </c>
      <c r="E45" s="37"/>
      <c r="F45" s="38"/>
      <c r="G45" s="5"/>
      <c r="L45" s="4"/>
      <c r="M45" s="5"/>
      <c r="N45" s="3"/>
      <c r="R45" s="4"/>
    </row>
    <row r="46" spans="1:18" x14ac:dyDescent="0.25">
      <c r="A46" s="5"/>
      <c r="D46" s="50">
        <v>7</v>
      </c>
      <c r="E46" s="37"/>
      <c r="F46" s="38"/>
      <c r="G46" s="5"/>
      <c r="L46" s="4"/>
      <c r="M46" s="5"/>
      <c r="N46" s="3"/>
      <c r="R46" s="4"/>
    </row>
  </sheetData>
  <mergeCells count="17">
    <mergeCell ref="A1:F1"/>
    <mergeCell ref="G1:L1"/>
    <mergeCell ref="M1:R1"/>
    <mergeCell ref="A2:F2"/>
    <mergeCell ref="G2:L2"/>
    <mergeCell ref="M2:R2"/>
    <mergeCell ref="D5:E5"/>
    <mergeCell ref="J5:K5"/>
    <mergeCell ref="P5:Q5"/>
    <mergeCell ref="D6:E6"/>
    <mergeCell ref="J6:K6"/>
    <mergeCell ref="P6:Q6"/>
    <mergeCell ref="D7:E7"/>
    <mergeCell ref="J7:K7"/>
    <mergeCell ref="P7:Q7"/>
    <mergeCell ref="D8:E8"/>
    <mergeCell ref="P9:Q9"/>
  </mergeCells>
  <conditionalFormatting sqref="B41:B42 E33:F37 E40:F46 N13:N32 Q13:R17 Q20:R24 Q27:R31 Q34:R40 R5:R7 E12:F16 N10:N11 K12:L16 B5:B6 K19:L23 K26:L30 K33:L39 L5:L7 N5 H5 H10:H33 E19:F23 B8:B31 F5:F9 E26:F30">
    <cfRule type="cellIs" dxfId="5" priority="1" stopIfTrue="1" operator="equal">
      <formula>""</formula>
    </cfRule>
  </conditionalFormatting>
  <conditionalFormatting sqref="B43 H34 N33">
    <cfRule type="cellIs" dxfId="4" priority="2" stopIfTrue="1" operator="between">
      <formula>$B$42*0.03</formula>
      <formula>0.01</formula>
    </cfRule>
    <cfRule type="cellIs" dxfId="3" priority="3" stopIfTrue="1" operator="lessThanOrEqual">
      <formula>0</formula>
    </cfRule>
    <cfRule type="cellIs" dxfId="2" priority="4" stopIfTrue="1" operator="greaterThan">
      <formula>$B$42*0.03</formula>
    </cfRule>
  </conditionalFormatting>
  <conditionalFormatting sqref="N12">
    <cfRule type="cellIs" dxfId="1" priority="5" stopIfTrue="1" operator="greaterThanOrEqual">
      <formula>$R$9</formula>
    </cfRule>
    <cfRule type="cellIs" dxfId="0" priority="6" stopIfTrue="1" operator="between">
      <formula>$R$9</formula>
      <formula>$R$9*0.97</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anchor moveWithCells="1" sizeWithCells="1">
                  <from>
                    <xdr:col>0</xdr:col>
                    <xdr:colOff>561975</xdr:colOff>
                    <xdr:row>44</xdr:row>
                    <xdr:rowOff>28575</xdr:rowOff>
                  </from>
                  <to>
                    <xdr:col>1</xdr:col>
                    <xdr:colOff>666750</xdr:colOff>
                    <xdr:row>47</xdr:row>
                    <xdr:rowOff>95250</xdr:rowOff>
                  </to>
                </anchor>
              </controlPr>
            </control>
          </mc:Choice>
        </mc:AlternateContent>
        <mc:AlternateContent xmlns:mc="http://schemas.openxmlformats.org/markup-compatibility/2006">
          <mc:Choice Requires="x14">
            <control shapeId="1026" r:id="rId5" name="Button 2">
              <controlPr defaultSize="0" print="0" autoFill="0" autoPict="0">
                <anchor moveWithCells="1" sizeWithCells="1">
                  <from>
                    <xdr:col>6</xdr:col>
                    <xdr:colOff>0</xdr:colOff>
                    <xdr:row>35</xdr:row>
                    <xdr:rowOff>38100</xdr:rowOff>
                  </from>
                  <to>
                    <xdr:col>6</xdr:col>
                    <xdr:colOff>0</xdr:colOff>
                    <xdr:row>38</xdr:row>
                    <xdr:rowOff>104775</xdr:rowOff>
                  </to>
                </anchor>
              </controlPr>
            </control>
          </mc:Choice>
        </mc:AlternateContent>
        <mc:AlternateContent xmlns:mc="http://schemas.openxmlformats.org/markup-compatibility/2006">
          <mc:Choice Requires="x14">
            <control shapeId="1027" r:id="rId6" name="Button 3">
              <controlPr defaultSize="0" print="0" autoFill="0" autoPict="0">
                <anchor moveWithCells="1" sizeWithCells="1">
                  <from>
                    <xdr:col>6</xdr:col>
                    <xdr:colOff>0</xdr:colOff>
                    <xdr:row>33</xdr:row>
                    <xdr:rowOff>161925</xdr:rowOff>
                  </from>
                  <to>
                    <xdr:col>6</xdr:col>
                    <xdr:colOff>0</xdr:colOff>
                    <xdr:row>37</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946"/>
  <sheetViews>
    <sheetView topLeftCell="A7" zoomScaleNormal="100" workbookViewId="0">
      <selection activeCell="A121" sqref="A121:G121"/>
    </sheetView>
  </sheetViews>
  <sheetFormatPr defaultRowHeight="14.25" outlineLevelRow="1" x14ac:dyDescent="0.2"/>
  <cols>
    <col min="1" max="1" width="11.7109375" style="168" customWidth="1"/>
    <col min="2" max="2" width="13.7109375" style="168" customWidth="1"/>
    <col min="3" max="3" width="25.140625" style="168" customWidth="1"/>
    <col min="4" max="4" width="8.140625" style="168" customWidth="1"/>
    <col min="5" max="5" width="8" style="192" customWidth="1"/>
    <col min="6" max="6" width="13.28515625" style="193" customWidth="1"/>
    <col min="7" max="7" width="10.42578125" style="168" customWidth="1"/>
    <col min="8" max="8" width="10.140625" style="168" bestFit="1" customWidth="1"/>
    <col min="9" max="256" width="9.140625" style="168"/>
    <col min="257" max="257" width="11.7109375" style="168" customWidth="1"/>
    <col min="258" max="258" width="13.7109375" style="168" customWidth="1"/>
    <col min="259" max="259" width="25.140625" style="168" customWidth="1"/>
    <col min="260" max="260" width="10.5703125" style="168" customWidth="1"/>
    <col min="261" max="261" width="9.85546875" style="168" customWidth="1"/>
    <col min="262" max="262" width="15.5703125" style="168" customWidth="1"/>
    <col min="263" max="263" width="12.28515625" style="168" customWidth="1"/>
    <col min="264" max="264" width="10.140625" style="168" bestFit="1" customWidth="1"/>
    <col min="265" max="512" width="9.140625" style="168"/>
    <col min="513" max="513" width="11.7109375" style="168" customWidth="1"/>
    <col min="514" max="514" width="13.7109375" style="168" customWidth="1"/>
    <col min="515" max="515" width="25.140625" style="168" customWidth="1"/>
    <col min="516" max="516" width="10.5703125" style="168" customWidth="1"/>
    <col min="517" max="517" width="9.85546875" style="168" customWidth="1"/>
    <col min="518" max="518" width="15.5703125" style="168" customWidth="1"/>
    <col min="519" max="519" width="12.28515625" style="168" customWidth="1"/>
    <col min="520" max="520" width="10.140625" style="168" bestFit="1" customWidth="1"/>
    <col min="521" max="768" width="9.140625" style="168"/>
    <col min="769" max="769" width="11.7109375" style="168" customWidth="1"/>
    <col min="770" max="770" width="13.7109375" style="168" customWidth="1"/>
    <col min="771" max="771" width="25.140625" style="168" customWidth="1"/>
    <col min="772" max="772" width="10.5703125" style="168" customWidth="1"/>
    <col min="773" max="773" width="9.85546875" style="168" customWidth="1"/>
    <col min="774" max="774" width="15.5703125" style="168" customWidth="1"/>
    <col min="775" max="775" width="12.28515625" style="168" customWidth="1"/>
    <col min="776" max="776" width="10.140625" style="168" bestFit="1" customWidth="1"/>
    <col min="777" max="1024" width="9.140625" style="168"/>
    <col min="1025" max="1025" width="11.7109375" style="168" customWidth="1"/>
    <col min="1026" max="1026" width="13.7109375" style="168" customWidth="1"/>
    <col min="1027" max="1027" width="25.140625" style="168" customWidth="1"/>
    <col min="1028" max="1028" width="10.5703125" style="168" customWidth="1"/>
    <col min="1029" max="1029" width="9.85546875" style="168" customWidth="1"/>
    <col min="1030" max="1030" width="15.5703125" style="168" customWidth="1"/>
    <col min="1031" max="1031" width="12.28515625" style="168" customWidth="1"/>
    <col min="1032" max="1032" width="10.140625" style="168" bestFit="1" customWidth="1"/>
    <col min="1033" max="1280" width="9.140625" style="168"/>
    <col min="1281" max="1281" width="11.7109375" style="168" customWidth="1"/>
    <col min="1282" max="1282" width="13.7109375" style="168" customWidth="1"/>
    <col min="1283" max="1283" width="25.140625" style="168" customWidth="1"/>
    <col min="1284" max="1284" width="10.5703125" style="168" customWidth="1"/>
    <col min="1285" max="1285" width="9.85546875" style="168" customWidth="1"/>
    <col min="1286" max="1286" width="15.5703125" style="168" customWidth="1"/>
    <col min="1287" max="1287" width="12.28515625" style="168" customWidth="1"/>
    <col min="1288" max="1288" width="10.140625" style="168" bestFit="1" customWidth="1"/>
    <col min="1289" max="1536" width="9.140625" style="168"/>
    <col min="1537" max="1537" width="11.7109375" style="168" customWidth="1"/>
    <col min="1538" max="1538" width="13.7109375" style="168" customWidth="1"/>
    <col min="1539" max="1539" width="25.140625" style="168" customWidth="1"/>
    <col min="1540" max="1540" width="10.5703125" style="168" customWidth="1"/>
    <col min="1541" max="1541" width="9.85546875" style="168" customWidth="1"/>
    <col min="1542" max="1542" width="15.5703125" style="168" customWidth="1"/>
    <col min="1543" max="1543" width="12.28515625" style="168" customWidth="1"/>
    <col min="1544" max="1544" width="10.140625" style="168" bestFit="1" customWidth="1"/>
    <col min="1545" max="1792" width="9.140625" style="168"/>
    <col min="1793" max="1793" width="11.7109375" style="168" customWidth="1"/>
    <col min="1794" max="1794" width="13.7109375" style="168" customWidth="1"/>
    <col min="1795" max="1795" width="25.140625" style="168" customWidth="1"/>
    <col min="1796" max="1796" width="10.5703125" style="168" customWidth="1"/>
    <col min="1797" max="1797" width="9.85546875" style="168" customWidth="1"/>
    <col min="1798" max="1798" width="15.5703125" style="168" customWidth="1"/>
    <col min="1799" max="1799" width="12.28515625" style="168" customWidth="1"/>
    <col min="1800" max="1800" width="10.140625" style="168" bestFit="1" customWidth="1"/>
    <col min="1801" max="2048" width="9.140625" style="168"/>
    <col min="2049" max="2049" width="11.7109375" style="168" customWidth="1"/>
    <col min="2050" max="2050" width="13.7109375" style="168" customWidth="1"/>
    <col min="2051" max="2051" width="25.140625" style="168" customWidth="1"/>
    <col min="2052" max="2052" width="10.5703125" style="168" customWidth="1"/>
    <col min="2053" max="2053" width="9.85546875" style="168" customWidth="1"/>
    <col min="2054" max="2054" width="15.5703125" style="168" customWidth="1"/>
    <col min="2055" max="2055" width="12.28515625" style="168" customWidth="1"/>
    <col min="2056" max="2056" width="10.140625" style="168" bestFit="1" customWidth="1"/>
    <col min="2057" max="2304" width="9.140625" style="168"/>
    <col min="2305" max="2305" width="11.7109375" style="168" customWidth="1"/>
    <col min="2306" max="2306" width="13.7109375" style="168" customWidth="1"/>
    <col min="2307" max="2307" width="25.140625" style="168" customWidth="1"/>
    <col min="2308" max="2308" width="10.5703125" style="168" customWidth="1"/>
    <col min="2309" max="2309" width="9.85546875" style="168" customWidth="1"/>
    <col min="2310" max="2310" width="15.5703125" style="168" customWidth="1"/>
    <col min="2311" max="2311" width="12.28515625" style="168" customWidth="1"/>
    <col min="2312" max="2312" width="10.140625" style="168" bestFit="1" customWidth="1"/>
    <col min="2313" max="2560" width="9.140625" style="168"/>
    <col min="2561" max="2561" width="11.7109375" style="168" customWidth="1"/>
    <col min="2562" max="2562" width="13.7109375" style="168" customWidth="1"/>
    <col min="2563" max="2563" width="25.140625" style="168" customWidth="1"/>
    <col min="2564" max="2564" width="10.5703125" style="168" customWidth="1"/>
    <col min="2565" max="2565" width="9.85546875" style="168" customWidth="1"/>
    <col min="2566" max="2566" width="15.5703125" style="168" customWidth="1"/>
    <col min="2567" max="2567" width="12.28515625" style="168" customWidth="1"/>
    <col min="2568" max="2568" width="10.140625" style="168" bestFit="1" customWidth="1"/>
    <col min="2569" max="2816" width="9.140625" style="168"/>
    <col min="2817" max="2817" width="11.7109375" style="168" customWidth="1"/>
    <col min="2818" max="2818" width="13.7109375" style="168" customWidth="1"/>
    <col min="2819" max="2819" width="25.140625" style="168" customWidth="1"/>
    <col min="2820" max="2820" width="10.5703125" style="168" customWidth="1"/>
    <col min="2821" max="2821" width="9.85546875" style="168" customWidth="1"/>
    <col min="2822" max="2822" width="15.5703125" style="168" customWidth="1"/>
    <col min="2823" max="2823" width="12.28515625" style="168" customWidth="1"/>
    <col min="2824" max="2824" width="10.140625" style="168" bestFit="1" customWidth="1"/>
    <col min="2825" max="3072" width="9.140625" style="168"/>
    <col min="3073" max="3073" width="11.7109375" style="168" customWidth="1"/>
    <col min="3074" max="3074" width="13.7109375" style="168" customWidth="1"/>
    <col min="3075" max="3075" width="25.140625" style="168" customWidth="1"/>
    <col min="3076" max="3076" width="10.5703125" style="168" customWidth="1"/>
    <col min="3077" max="3077" width="9.85546875" style="168" customWidth="1"/>
    <col min="3078" max="3078" width="15.5703125" style="168" customWidth="1"/>
    <col min="3079" max="3079" width="12.28515625" style="168" customWidth="1"/>
    <col min="3080" max="3080" width="10.140625" style="168" bestFit="1" customWidth="1"/>
    <col min="3081" max="3328" width="9.140625" style="168"/>
    <col min="3329" max="3329" width="11.7109375" style="168" customWidth="1"/>
    <col min="3330" max="3330" width="13.7109375" style="168" customWidth="1"/>
    <col min="3331" max="3331" width="25.140625" style="168" customWidth="1"/>
    <col min="3332" max="3332" width="10.5703125" style="168" customWidth="1"/>
    <col min="3333" max="3333" width="9.85546875" style="168" customWidth="1"/>
    <col min="3334" max="3334" width="15.5703125" style="168" customWidth="1"/>
    <col min="3335" max="3335" width="12.28515625" style="168" customWidth="1"/>
    <col min="3336" max="3336" width="10.140625" style="168" bestFit="1" customWidth="1"/>
    <col min="3337" max="3584" width="9.140625" style="168"/>
    <col min="3585" max="3585" width="11.7109375" style="168" customWidth="1"/>
    <col min="3586" max="3586" width="13.7109375" style="168" customWidth="1"/>
    <col min="3587" max="3587" width="25.140625" style="168" customWidth="1"/>
    <col min="3588" max="3588" width="10.5703125" style="168" customWidth="1"/>
    <col min="3589" max="3589" width="9.85546875" style="168" customWidth="1"/>
    <col min="3590" max="3590" width="15.5703125" style="168" customWidth="1"/>
    <col min="3591" max="3591" width="12.28515625" style="168" customWidth="1"/>
    <col min="3592" max="3592" width="10.140625" style="168" bestFit="1" customWidth="1"/>
    <col min="3593" max="3840" width="9.140625" style="168"/>
    <col min="3841" max="3841" width="11.7109375" style="168" customWidth="1"/>
    <col min="3842" max="3842" width="13.7109375" style="168" customWidth="1"/>
    <col min="3843" max="3843" width="25.140625" style="168" customWidth="1"/>
    <col min="3844" max="3844" width="10.5703125" style="168" customWidth="1"/>
    <col min="3845" max="3845" width="9.85546875" style="168" customWidth="1"/>
    <col min="3846" max="3846" width="15.5703125" style="168" customWidth="1"/>
    <col min="3847" max="3847" width="12.28515625" style="168" customWidth="1"/>
    <col min="3848" max="3848" width="10.140625" style="168" bestFit="1" customWidth="1"/>
    <col min="3849" max="4096" width="9.140625" style="168"/>
    <col min="4097" max="4097" width="11.7109375" style="168" customWidth="1"/>
    <col min="4098" max="4098" width="13.7109375" style="168" customWidth="1"/>
    <col min="4099" max="4099" width="25.140625" style="168" customWidth="1"/>
    <col min="4100" max="4100" width="10.5703125" style="168" customWidth="1"/>
    <col min="4101" max="4101" width="9.85546875" style="168" customWidth="1"/>
    <col min="4102" max="4102" width="15.5703125" style="168" customWidth="1"/>
    <col min="4103" max="4103" width="12.28515625" style="168" customWidth="1"/>
    <col min="4104" max="4104" width="10.140625" style="168" bestFit="1" customWidth="1"/>
    <col min="4105" max="4352" width="9.140625" style="168"/>
    <col min="4353" max="4353" width="11.7109375" style="168" customWidth="1"/>
    <col min="4354" max="4354" width="13.7109375" style="168" customWidth="1"/>
    <col min="4355" max="4355" width="25.140625" style="168" customWidth="1"/>
    <col min="4356" max="4356" width="10.5703125" style="168" customWidth="1"/>
    <col min="4357" max="4357" width="9.85546875" style="168" customWidth="1"/>
    <col min="4358" max="4358" width="15.5703125" style="168" customWidth="1"/>
    <col min="4359" max="4359" width="12.28515625" style="168" customWidth="1"/>
    <col min="4360" max="4360" width="10.140625" style="168" bestFit="1" customWidth="1"/>
    <col min="4361" max="4608" width="9.140625" style="168"/>
    <col min="4609" max="4609" width="11.7109375" style="168" customWidth="1"/>
    <col min="4610" max="4610" width="13.7109375" style="168" customWidth="1"/>
    <col min="4611" max="4611" width="25.140625" style="168" customWidth="1"/>
    <col min="4612" max="4612" width="10.5703125" style="168" customWidth="1"/>
    <col min="4613" max="4613" width="9.85546875" style="168" customWidth="1"/>
    <col min="4614" max="4614" width="15.5703125" style="168" customWidth="1"/>
    <col min="4615" max="4615" width="12.28515625" style="168" customWidth="1"/>
    <col min="4616" max="4616" width="10.140625" style="168" bestFit="1" customWidth="1"/>
    <col min="4617" max="4864" width="9.140625" style="168"/>
    <col min="4865" max="4865" width="11.7109375" style="168" customWidth="1"/>
    <col min="4866" max="4866" width="13.7109375" style="168" customWidth="1"/>
    <col min="4867" max="4867" width="25.140625" style="168" customWidth="1"/>
    <col min="4868" max="4868" width="10.5703125" style="168" customWidth="1"/>
    <col min="4869" max="4869" width="9.85546875" style="168" customWidth="1"/>
    <col min="4870" max="4870" width="15.5703125" style="168" customWidth="1"/>
    <col min="4871" max="4871" width="12.28515625" style="168" customWidth="1"/>
    <col min="4872" max="4872" width="10.140625" style="168" bestFit="1" customWidth="1"/>
    <col min="4873" max="5120" width="9.140625" style="168"/>
    <col min="5121" max="5121" width="11.7109375" style="168" customWidth="1"/>
    <col min="5122" max="5122" width="13.7109375" style="168" customWidth="1"/>
    <col min="5123" max="5123" width="25.140625" style="168" customWidth="1"/>
    <col min="5124" max="5124" width="10.5703125" style="168" customWidth="1"/>
    <col min="5125" max="5125" width="9.85546875" style="168" customWidth="1"/>
    <col min="5126" max="5126" width="15.5703125" style="168" customWidth="1"/>
    <col min="5127" max="5127" width="12.28515625" style="168" customWidth="1"/>
    <col min="5128" max="5128" width="10.140625" style="168" bestFit="1" customWidth="1"/>
    <col min="5129" max="5376" width="9.140625" style="168"/>
    <col min="5377" max="5377" width="11.7109375" style="168" customWidth="1"/>
    <col min="5378" max="5378" width="13.7109375" style="168" customWidth="1"/>
    <col min="5379" max="5379" width="25.140625" style="168" customWidth="1"/>
    <col min="5380" max="5380" width="10.5703125" style="168" customWidth="1"/>
    <col min="5381" max="5381" width="9.85546875" style="168" customWidth="1"/>
    <col min="5382" max="5382" width="15.5703125" style="168" customWidth="1"/>
    <col min="5383" max="5383" width="12.28515625" style="168" customWidth="1"/>
    <col min="5384" max="5384" width="10.140625" style="168" bestFit="1" customWidth="1"/>
    <col min="5385" max="5632" width="9.140625" style="168"/>
    <col min="5633" max="5633" width="11.7109375" style="168" customWidth="1"/>
    <col min="5634" max="5634" width="13.7109375" style="168" customWidth="1"/>
    <col min="5635" max="5635" width="25.140625" style="168" customWidth="1"/>
    <col min="5636" max="5636" width="10.5703125" style="168" customWidth="1"/>
    <col min="5637" max="5637" width="9.85546875" style="168" customWidth="1"/>
    <col min="5638" max="5638" width="15.5703125" style="168" customWidth="1"/>
    <col min="5639" max="5639" width="12.28515625" style="168" customWidth="1"/>
    <col min="5640" max="5640" width="10.140625" style="168" bestFit="1" customWidth="1"/>
    <col min="5641" max="5888" width="9.140625" style="168"/>
    <col min="5889" max="5889" width="11.7109375" style="168" customWidth="1"/>
    <col min="5890" max="5890" width="13.7109375" style="168" customWidth="1"/>
    <col min="5891" max="5891" width="25.140625" style="168" customWidth="1"/>
    <col min="5892" max="5892" width="10.5703125" style="168" customWidth="1"/>
    <col min="5893" max="5893" width="9.85546875" style="168" customWidth="1"/>
    <col min="5894" max="5894" width="15.5703125" style="168" customWidth="1"/>
    <col min="5895" max="5895" width="12.28515625" style="168" customWidth="1"/>
    <col min="5896" max="5896" width="10.140625" style="168" bestFit="1" customWidth="1"/>
    <col min="5897" max="6144" width="9.140625" style="168"/>
    <col min="6145" max="6145" width="11.7109375" style="168" customWidth="1"/>
    <col min="6146" max="6146" width="13.7109375" style="168" customWidth="1"/>
    <col min="6147" max="6147" width="25.140625" style="168" customWidth="1"/>
    <col min="6148" max="6148" width="10.5703125" style="168" customWidth="1"/>
    <col min="6149" max="6149" width="9.85546875" style="168" customWidth="1"/>
    <col min="6150" max="6150" width="15.5703125" style="168" customWidth="1"/>
    <col min="6151" max="6151" width="12.28515625" style="168" customWidth="1"/>
    <col min="6152" max="6152" width="10.140625" style="168" bestFit="1" customWidth="1"/>
    <col min="6153" max="6400" width="9.140625" style="168"/>
    <col min="6401" max="6401" width="11.7109375" style="168" customWidth="1"/>
    <col min="6402" max="6402" width="13.7109375" style="168" customWidth="1"/>
    <col min="6403" max="6403" width="25.140625" style="168" customWidth="1"/>
    <col min="6404" max="6404" width="10.5703125" style="168" customWidth="1"/>
    <col min="6405" max="6405" width="9.85546875" style="168" customWidth="1"/>
    <col min="6406" max="6406" width="15.5703125" style="168" customWidth="1"/>
    <col min="6407" max="6407" width="12.28515625" style="168" customWidth="1"/>
    <col min="6408" max="6408" width="10.140625" style="168" bestFit="1" customWidth="1"/>
    <col min="6409" max="6656" width="9.140625" style="168"/>
    <col min="6657" max="6657" width="11.7109375" style="168" customWidth="1"/>
    <col min="6658" max="6658" width="13.7109375" style="168" customWidth="1"/>
    <col min="6659" max="6659" width="25.140625" style="168" customWidth="1"/>
    <col min="6660" max="6660" width="10.5703125" style="168" customWidth="1"/>
    <col min="6661" max="6661" width="9.85546875" style="168" customWidth="1"/>
    <col min="6662" max="6662" width="15.5703125" style="168" customWidth="1"/>
    <col min="6663" max="6663" width="12.28515625" style="168" customWidth="1"/>
    <col min="6664" max="6664" width="10.140625" style="168" bestFit="1" customWidth="1"/>
    <col min="6665" max="6912" width="9.140625" style="168"/>
    <col min="6913" max="6913" width="11.7109375" style="168" customWidth="1"/>
    <col min="6914" max="6914" width="13.7109375" style="168" customWidth="1"/>
    <col min="6915" max="6915" width="25.140625" style="168" customWidth="1"/>
    <col min="6916" max="6916" width="10.5703125" style="168" customWidth="1"/>
    <col min="6917" max="6917" width="9.85546875" style="168" customWidth="1"/>
    <col min="6918" max="6918" width="15.5703125" style="168" customWidth="1"/>
    <col min="6919" max="6919" width="12.28515625" style="168" customWidth="1"/>
    <col min="6920" max="6920" width="10.140625" style="168" bestFit="1" customWidth="1"/>
    <col min="6921" max="7168" width="9.140625" style="168"/>
    <col min="7169" max="7169" width="11.7109375" style="168" customWidth="1"/>
    <col min="7170" max="7170" width="13.7109375" style="168" customWidth="1"/>
    <col min="7171" max="7171" width="25.140625" style="168" customWidth="1"/>
    <col min="7172" max="7172" width="10.5703125" style="168" customWidth="1"/>
    <col min="7173" max="7173" width="9.85546875" style="168" customWidth="1"/>
    <col min="7174" max="7174" width="15.5703125" style="168" customWidth="1"/>
    <col min="7175" max="7175" width="12.28515625" style="168" customWidth="1"/>
    <col min="7176" max="7176" width="10.140625" style="168" bestFit="1" customWidth="1"/>
    <col min="7177" max="7424" width="9.140625" style="168"/>
    <col min="7425" max="7425" width="11.7109375" style="168" customWidth="1"/>
    <col min="7426" max="7426" width="13.7109375" style="168" customWidth="1"/>
    <col min="7427" max="7427" width="25.140625" style="168" customWidth="1"/>
    <col min="7428" max="7428" width="10.5703125" style="168" customWidth="1"/>
    <col min="7429" max="7429" width="9.85546875" style="168" customWidth="1"/>
    <col min="7430" max="7430" width="15.5703125" style="168" customWidth="1"/>
    <col min="7431" max="7431" width="12.28515625" style="168" customWidth="1"/>
    <col min="7432" max="7432" width="10.140625" style="168" bestFit="1" customWidth="1"/>
    <col min="7433" max="7680" width="9.140625" style="168"/>
    <col min="7681" max="7681" width="11.7109375" style="168" customWidth="1"/>
    <col min="7682" max="7682" width="13.7109375" style="168" customWidth="1"/>
    <col min="7683" max="7683" width="25.140625" style="168" customWidth="1"/>
    <col min="7684" max="7684" width="10.5703125" style="168" customWidth="1"/>
    <col min="7685" max="7685" width="9.85546875" style="168" customWidth="1"/>
    <col min="7686" max="7686" width="15.5703125" style="168" customWidth="1"/>
    <col min="7687" max="7687" width="12.28515625" style="168" customWidth="1"/>
    <col min="7688" max="7688" width="10.140625" style="168" bestFit="1" customWidth="1"/>
    <col min="7689" max="7936" width="9.140625" style="168"/>
    <col min="7937" max="7937" width="11.7109375" style="168" customWidth="1"/>
    <col min="7938" max="7938" width="13.7109375" style="168" customWidth="1"/>
    <col min="7939" max="7939" width="25.140625" style="168" customWidth="1"/>
    <col min="7940" max="7940" width="10.5703125" style="168" customWidth="1"/>
    <col min="7941" max="7941" width="9.85546875" style="168" customWidth="1"/>
    <col min="7942" max="7942" width="15.5703125" style="168" customWidth="1"/>
    <col min="7943" max="7943" width="12.28515625" style="168" customWidth="1"/>
    <col min="7944" max="7944" width="10.140625" style="168" bestFit="1" customWidth="1"/>
    <col min="7945" max="8192" width="9.140625" style="168"/>
    <col min="8193" max="8193" width="11.7109375" style="168" customWidth="1"/>
    <col min="8194" max="8194" width="13.7109375" style="168" customWidth="1"/>
    <col min="8195" max="8195" width="25.140625" style="168" customWidth="1"/>
    <col min="8196" max="8196" width="10.5703125" style="168" customWidth="1"/>
    <col min="8197" max="8197" width="9.85546875" style="168" customWidth="1"/>
    <col min="8198" max="8198" width="15.5703125" style="168" customWidth="1"/>
    <col min="8199" max="8199" width="12.28515625" style="168" customWidth="1"/>
    <col min="8200" max="8200" width="10.140625" style="168" bestFit="1" customWidth="1"/>
    <col min="8201" max="8448" width="9.140625" style="168"/>
    <col min="8449" max="8449" width="11.7109375" style="168" customWidth="1"/>
    <col min="8450" max="8450" width="13.7109375" style="168" customWidth="1"/>
    <col min="8451" max="8451" width="25.140625" style="168" customWidth="1"/>
    <col min="8452" max="8452" width="10.5703125" style="168" customWidth="1"/>
    <col min="8453" max="8453" width="9.85546875" style="168" customWidth="1"/>
    <col min="8454" max="8454" width="15.5703125" style="168" customWidth="1"/>
    <col min="8455" max="8455" width="12.28515625" style="168" customWidth="1"/>
    <col min="8456" max="8456" width="10.140625" style="168" bestFit="1" customWidth="1"/>
    <col min="8457" max="8704" width="9.140625" style="168"/>
    <col min="8705" max="8705" width="11.7109375" style="168" customWidth="1"/>
    <col min="8706" max="8706" width="13.7109375" style="168" customWidth="1"/>
    <col min="8707" max="8707" width="25.140625" style="168" customWidth="1"/>
    <col min="8708" max="8708" width="10.5703125" style="168" customWidth="1"/>
    <col min="8709" max="8709" width="9.85546875" style="168" customWidth="1"/>
    <col min="8710" max="8710" width="15.5703125" style="168" customWidth="1"/>
    <col min="8711" max="8711" width="12.28515625" style="168" customWidth="1"/>
    <col min="8712" max="8712" width="10.140625" style="168" bestFit="1" customWidth="1"/>
    <col min="8713" max="8960" width="9.140625" style="168"/>
    <col min="8961" max="8961" width="11.7109375" style="168" customWidth="1"/>
    <col min="8962" max="8962" width="13.7109375" style="168" customWidth="1"/>
    <col min="8963" max="8963" width="25.140625" style="168" customWidth="1"/>
    <col min="8964" max="8964" width="10.5703125" style="168" customWidth="1"/>
    <col min="8965" max="8965" width="9.85546875" style="168" customWidth="1"/>
    <col min="8966" max="8966" width="15.5703125" style="168" customWidth="1"/>
    <col min="8967" max="8967" width="12.28515625" style="168" customWidth="1"/>
    <col min="8968" max="8968" width="10.140625" style="168" bestFit="1" customWidth="1"/>
    <col min="8969" max="9216" width="9.140625" style="168"/>
    <col min="9217" max="9217" width="11.7109375" style="168" customWidth="1"/>
    <col min="9218" max="9218" width="13.7109375" style="168" customWidth="1"/>
    <col min="9219" max="9219" width="25.140625" style="168" customWidth="1"/>
    <col min="9220" max="9220" width="10.5703125" style="168" customWidth="1"/>
    <col min="9221" max="9221" width="9.85546875" style="168" customWidth="1"/>
    <col min="9222" max="9222" width="15.5703125" style="168" customWidth="1"/>
    <col min="9223" max="9223" width="12.28515625" style="168" customWidth="1"/>
    <col min="9224" max="9224" width="10.140625" style="168" bestFit="1" customWidth="1"/>
    <col min="9225" max="9472" width="9.140625" style="168"/>
    <col min="9473" max="9473" width="11.7109375" style="168" customWidth="1"/>
    <col min="9474" max="9474" width="13.7109375" style="168" customWidth="1"/>
    <col min="9475" max="9475" width="25.140625" style="168" customWidth="1"/>
    <col min="9476" max="9476" width="10.5703125" style="168" customWidth="1"/>
    <col min="9477" max="9477" width="9.85546875" style="168" customWidth="1"/>
    <col min="9478" max="9478" width="15.5703125" style="168" customWidth="1"/>
    <col min="9479" max="9479" width="12.28515625" style="168" customWidth="1"/>
    <col min="9480" max="9480" width="10.140625" style="168" bestFit="1" customWidth="1"/>
    <col min="9481" max="9728" width="9.140625" style="168"/>
    <col min="9729" max="9729" width="11.7109375" style="168" customWidth="1"/>
    <col min="9730" max="9730" width="13.7109375" style="168" customWidth="1"/>
    <col min="9731" max="9731" width="25.140625" style="168" customWidth="1"/>
    <col min="9732" max="9732" width="10.5703125" style="168" customWidth="1"/>
    <col min="9733" max="9733" width="9.85546875" style="168" customWidth="1"/>
    <col min="9734" max="9734" width="15.5703125" style="168" customWidth="1"/>
    <col min="9735" max="9735" width="12.28515625" style="168" customWidth="1"/>
    <col min="9736" max="9736" width="10.140625" style="168" bestFit="1" customWidth="1"/>
    <col min="9737" max="9984" width="9.140625" style="168"/>
    <col min="9985" max="9985" width="11.7109375" style="168" customWidth="1"/>
    <col min="9986" max="9986" width="13.7109375" style="168" customWidth="1"/>
    <col min="9987" max="9987" width="25.140625" style="168" customWidth="1"/>
    <col min="9988" max="9988" width="10.5703125" style="168" customWidth="1"/>
    <col min="9989" max="9989" width="9.85546875" style="168" customWidth="1"/>
    <col min="9990" max="9990" width="15.5703125" style="168" customWidth="1"/>
    <col min="9991" max="9991" width="12.28515625" style="168" customWidth="1"/>
    <col min="9992" max="9992" width="10.140625" style="168" bestFit="1" customWidth="1"/>
    <col min="9993" max="10240" width="9.140625" style="168"/>
    <col min="10241" max="10241" width="11.7109375" style="168" customWidth="1"/>
    <col min="10242" max="10242" width="13.7109375" style="168" customWidth="1"/>
    <col min="10243" max="10243" width="25.140625" style="168" customWidth="1"/>
    <col min="10244" max="10244" width="10.5703125" style="168" customWidth="1"/>
    <col min="10245" max="10245" width="9.85546875" style="168" customWidth="1"/>
    <col min="10246" max="10246" width="15.5703125" style="168" customWidth="1"/>
    <col min="10247" max="10247" width="12.28515625" style="168" customWidth="1"/>
    <col min="10248" max="10248" width="10.140625" style="168" bestFit="1" customWidth="1"/>
    <col min="10249" max="10496" width="9.140625" style="168"/>
    <col min="10497" max="10497" width="11.7109375" style="168" customWidth="1"/>
    <col min="10498" max="10498" width="13.7109375" style="168" customWidth="1"/>
    <col min="10499" max="10499" width="25.140625" style="168" customWidth="1"/>
    <col min="10500" max="10500" width="10.5703125" style="168" customWidth="1"/>
    <col min="10501" max="10501" width="9.85546875" style="168" customWidth="1"/>
    <col min="10502" max="10502" width="15.5703125" style="168" customWidth="1"/>
    <col min="10503" max="10503" width="12.28515625" style="168" customWidth="1"/>
    <col min="10504" max="10504" width="10.140625" style="168" bestFit="1" customWidth="1"/>
    <col min="10505" max="10752" width="9.140625" style="168"/>
    <col min="10753" max="10753" width="11.7109375" style="168" customWidth="1"/>
    <col min="10754" max="10754" width="13.7109375" style="168" customWidth="1"/>
    <col min="10755" max="10755" width="25.140625" style="168" customWidth="1"/>
    <col min="10756" max="10756" width="10.5703125" style="168" customWidth="1"/>
    <col min="10757" max="10757" width="9.85546875" style="168" customWidth="1"/>
    <col min="10758" max="10758" width="15.5703125" style="168" customWidth="1"/>
    <col min="10759" max="10759" width="12.28515625" style="168" customWidth="1"/>
    <col min="10760" max="10760" width="10.140625" style="168" bestFit="1" customWidth="1"/>
    <col min="10761" max="11008" width="9.140625" style="168"/>
    <col min="11009" max="11009" width="11.7109375" style="168" customWidth="1"/>
    <col min="11010" max="11010" width="13.7109375" style="168" customWidth="1"/>
    <col min="11011" max="11011" width="25.140625" style="168" customWidth="1"/>
    <col min="11012" max="11012" width="10.5703125" style="168" customWidth="1"/>
    <col min="11013" max="11013" width="9.85546875" style="168" customWidth="1"/>
    <col min="11014" max="11014" width="15.5703125" style="168" customWidth="1"/>
    <col min="11015" max="11015" width="12.28515625" style="168" customWidth="1"/>
    <col min="11016" max="11016" width="10.140625" style="168" bestFit="1" customWidth="1"/>
    <col min="11017" max="11264" width="9.140625" style="168"/>
    <col min="11265" max="11265" width="11.7109375" style="168" customWidth="1"/>
    <col min="11266" max="11266" width="13.7109375" style="168" customWidth="1"/>
    <col min="11267" max="11267" width="25.140625" style="168" customWidth="1"/>
    <col min="11268" max="11268" width="10.5703125" style="168" customWidth="1"/>
    <col min="11269" max="11269" width="9.85546875" style="168" customWidth="1"/>
    <col min="11270" max="11270" width="15.5703125" style="168" customWidth="1"/>
    <col min="11271" max="11271" width="12.28515625" style="168" customWidth="1"/>
    <col min="11272" max="11272" width="10.140625" style="168" bestFit="1" customWidth="1"/>
    <col min="11273" max="11520" width="9.140625" style="168"/>
    <col min="11521" max="11521" width="11.7109375" style="168" customWidth="1"/>
    <col min="11522" max="11522" width="13.7109375" style="168" customWidth="1"/>
    <col min="11523" max="11523" width="25.140625" style="168" customWidth="1"/>
    <col min="11524" max="11524" width="10.5703125" style="168" customWidth="1"/>
    <col min="11525" max="11525" width="9.85546875" style="168" customWidth="1"/>
    <col min="11526" max="11526" width="15.5703125" style="168" customWidth="1"/>
    <col min="11527" max="11527" width="12.28515625" style="168" customWidth="1"/>
    <col min="11528" max="11528" width="10.140625" style="168" bestFit="1" customWidth="1"/>
    <col min="11529" max="11776" width="9.140625" style="168"/>
    <col min="11777" max="11777" width="11.7109375" style="168" customWidth="1"/>
    <col min="11778" max="11778" width="13.7109375" style="168" customWidth="1"/>
    <col min="11779" max="11779" width="25.140625" style="168" customWidth="1"/>
    <col min="11780" max="11780" width="10.5703125" style="168" customWidth="1"/>
    <col min="11781" max="11781" width="9.85546875" style="168" customWidth="1"/>
    <col min="11782" max="11782" width="15.5703125" style="168" customWidth="1"/>
    <col min="11783" max="11783" width="12.28515625" style="168" customWidth="1"/>
    <col min="11784" max="11784" width="10.140625" style="168" bestFit="1" customWidth="1"/>
    <col min="11785" max="12032" width="9.140625" style="168"/>
    <col min="12033" max="12033" width="11.7109375" style="168" customWidth="1"/>
    <col min="12034" max="12034" width="13.7109375" style="168" customWidth="1"/>
    <col min="12035" max="12035" width="25.140625" style="168" customWidth="1"/>
    <col min="12036" max="12036" width="10.5703125" style="168" customWidth="1"/>
    <col min="12037" max="12037" width="9.85546875" style="168" customWidth="1"/>
    <col min="12038" max="12038" width="15.5703125" style="168" customWidth="1"/>
    <col min="12039" max="12039" width="12.28515625" style="168" customWidth="1"/>
    <col min="12040" max="12040" width="10.140625" style="168" bestFit="1" customWidth="1"/>
    <col min="12041" max="12288" width="9.140625" style="168"/>
    <col min="12289" max="12289" width="11.7109375" style="168" customWidth="1"/>
    <col min="12290" max="12290" width="13.7109375" style="168" customWidth="1"/>
    <col min="12291" max="12291" width="25.140625" style="168" customWidth="1"/>
    <col min="12292" max="12292" width="10.5703125" style="168" customWidth="1"/>
    <col min="12293" max="12293" width="9.85546875" style="168" customWidth="1"/>
    <col min="12294" max="12294" width="15.5703125" style="168" customWidth="1"/>
    <col min="12295" max="12295" width="12.28515625" style="168" customWidth="1"/>
    <col min="12296" max="12296" width="10.140625" style="168" bestFit="1" customWidth="1"/>
    <col min="12297" max="12544" width="9.140625" style="168"/>
    <col min="12545" max="12545" width="11.7109375" style="168" customWidth="1"/>
    <col min="12546" max="12546" width="13.7109375" style="168" customWidth="1"/>
    <col min="12547" max="12547" width="25.140625" style="168" customWidth="1"/>
    <col min="12548" max="12548" width="10.5703125" style="168" customWidth="1"/>
    <col min="12549" max="12549" width="9.85546875" style="168" customWidth="1"/>
    <col min="12550" max="12550" width="15.5703125" style="168" customWidth="1"/>
    <col min="12551" max="12551" width="12.28515625" style="168" customWidth="1"/>
    <col min="12552" max="12552" width="10.140625" style="168" bestFit="1" customWidth="1"/>
    <col min="12553" max="12800" width="9.140625" style="168"/>
    <col min="12801" max="12801" width="11.7109375" style="168" customWidth="1"/>
    <col min="12802" max="12802" width="13.7109375" style="168" customWidth="1"/>
    <col min="12803" max="12803" width="25.140625" style="168" customWidth="1"/>
    <col min="12804" max="12804" width="10.5703125" style="168" customWidth="1"/>
    <col min="12805" max="12805" width="9.85546875" style="168" customWidth="1"/>
    <col min="12806" max="12806" width="15.5703125" style="168" customWidth="1"/>
    <col min="12807" max="12807" width="12.28515625" style="168" customWidth="1"/>
    <col min="12808" max="12808" width="10.140625" style="168" bestFit="1" customWidth="1"/>
    <col min="12809" max="13056" width="9.140625" style="168"/>
    <col min="13057" max="13057" width="11.7109375" style="168" customWidth="1"/>
    <col min="13058" max="13058" width="13.7109375" style="168" customWidth="1"/>
    <col min="13059" max="13059" width="25.140625" style="168" customWidth="1"/>
    <col min="13060" max="13060" width="10.5703125" style="168" customWidth="1"/>
    <col min="13061" max="13061" width="9.85546875" style="168" customWidth="1"/>
    <col min="13062" max="13062" width="15.5703125" style="168" customWidth="1"/>
    <col min="13063" max="13063" width="12.28515625" style="168" customWidth="1"/>
    <col min="13064" max="13064" width="10.140625" style="168" bestFit="1" customWidth="1"/>
    <col min="13065" max="13312" width="9.140625" style="168"/>
    <col min="13313" max="13313" width="11.7109375" style="168" customWidth="1"/>
    <col min="13314" max="13314" width="13.7109375" style="168" customWidth="1"/>
    <col min="13315" max="13315" width="25.140625" style="168" customWidth="1"/>
    <col min="13316" max="13316" width="10.5703125" style="168" customWidth="1"/>
    <col min="13317" max="13317" width="9.85546875" style="168" customWidth="1"/>
    <col min="13318" max="13318" width="15.5703125" style="168" customWidth="1"/>
    <col min="13319" max="13319" width="12.28515625" style="168" customWidth="1"/>
    <col min="13320" max="13320" width="10.140625" style="168" bestFit="1" customWidth="1"/>
    <col min="13321" max="13568" width="9.140625" style="168"/>
    <col min="13569" max="13569" width="11.7109375" style="168" customWidth="1"/>
    <col min="13570" max="13570" width="13.7109375" style="168" customWidth="1"/>
    <col min="13571" max="13571" width="25.140625" style="168" customWidth="1"/>
    <col min="13572" max="13572" width="10.5703125" style="168" customWidth="1"/>
    <col min="13573" max="13573" width="9.85546875" style="168" customWidth="1"/>
    <col min="13574" max="13574" width="15.5703125" style="168" customWidth="1"/>
    <col min="13575" max="13575" width="12.28515625" style="168" customWidth="1"/>
    <col min="13576" max="13576" width="10.140625" style="168" bestFit="1" customWidth="1"/>
    <col min="13577" max="13824" width="9.140625" style="168"/>
    <col min="13825" max="13825" width="11.7109375" style="168" customWidth="1"/>
    <col min="13826" max="13826" width="13.7109375" style="168" customWidth="1"/>
    <col min="13827" max="13827" width="25.140625" style="168" customWidth="1"/>
    <col min="13828" max="13828" width="10.5703125" style="168" customWidth="1"/>
    <col min="13829" max="13829" width="9.85546875" style="168" customWidth="1"/>
    <col min="13830" max="13830" width="15.5703125" style="168" customWidth="1"/>
    <col min="13831" max="13831" width="12.28515625" style="168" customWidth="1"/>
    <col min="13832" max="13832" width="10.140625" style="168" bestFit="1" customWidth="1"/>
    <col min="13833" max="14080" width="9.140625" style="168"/>
    <col min="14081" max="14081" width="11.7109375" style="168" customWidth="1"/>
    <col min="14082" max="14082" width="13.7109375" style="168" customWidth="1"/>
    <col min="14083" max="14083" width="25.140625" style="168" customWidth="1"/>
    <col min="14084" max="14084" width="10.5703125" style="168" customWidth="1"/>
    <col min="14085" max="14085" width="9.85546875" style="168" customWidth="1"/>
    <col min="14086" max="14086" width="15.5703125" style="168" customWidth="1"/>
    <col min="14087" max="14087" width="12.28515625" style="168" customWidth="1"/>
    <col min="14088" max="14088" width="10.140625" style="168" bestFit="1" customWidth="1"/>
    <col min="14089" max="14336" width="9.140625" style="168"/>
    <col min="14337" max="14337" width="11.7109375" style="168" customWidth="1"/>
    <col min="14338" max="14338" width="13.7109375" style="168" customWidth="1"/>
    <col min="14339" max="14339" width="25.140625" style="168" customWidth="1"/>
    <col min="14340" max="14340" width="10.5703125" style="168" customWidth="1"/>
    <col min="14341" max="14341" width="9.85546875" style="168" customWidth="1"/>
    <col min="14342" max="14342" width="15.5703125" style="168" customWidth="1"/>
    <col min="14343" max="14343" width="12.28515625" style="168" customWidth="1"/>
    <col min="14344" max="14344" width="10.140625" style="168" bestFit="1" customWidth="1"/>
    <col min="14345" max="14592" width="9.140625" style="168"/>
    <col min="14593" max="14593" width="11.7109375" style="168" customWidth="1"/>
    <col min="14594" max="14594" width="13.7109375" style="168" customWidth="1"/>
    <col min="14595" max="14595" width="25.140625" style="168" customWidth="1"/>
    <col min="14596" max="14596" width="10.5703125" style="168" customWidth="1"/>
    <col min="14597" max="14597" width="9.85546875" style="168" customWidth="1"/>
    <col min="14598" max="14598" width="15.5703125" style="168" customWidth="1"/>
    <col min="14599" max="14599" width="12.28515625" style="168" customWidth="1"/>
    <col min="14600" max="14600" width="10.140625" style="168" bestFit="1" customWidth="1"/>
    <col min="14601" max="14848" width="9.140625" style="168"/>
    <col min="14849" max="14849" width="11.7109375" style="168" customWidth="1"/>
    <col min="14850" max="14850" width="13.7109375" style="168" customWidth="1"/>
    <col min="14851" max="14851" width="25.140625" style="168" customWidth="1"/>
    <col min="14852" max="14852" width="10.5703125" style="168" customWidth="1"/>
    <col min="14853" max="14853" width="9.85546875" style="168" customWidth="1"/>
    <col min="14854" max="14854" width="15.5703125" style="168" customWidth="1"/>
    <col min="14855" max="14855" width="12.28515625" style="168" customWidth="1"/>
    <col min="14856" max="14856" width="10.140625" style="168" bestFit="1" customWidth="1"/>
    <col min="14857" max="15104" width="9.140625" style="168"/>
    <col min="15105" max="15105" width="11.7109375" style="168" customWidth="1"/>
    <col min="15106" max="15106" width="13.7109375" style="168" customWidth="1"/>
    <col min="15107" max="15107" width="25.140625" style="168" customWidth="1"/>
    <col min="15108" max="15108" width="10.5703125" style="168" customWidth="1"/>
    <col min="15109" max="15109" width="9.85546875" style="168" customWidth="1"/>
    <col min="15110" max="15110" width="15.5703125" style="168" customWidth="1"/>
    <col min="15111" max="15111" width="12.28515625" style="168" customWidth="1"/>
    <col min="15112" max="15112" width="10.140625" style="168" bestFit="1" customWidth="1"/>
    <col min="15113" max="15360" width="9.140625" style="168"/>
    <col min="15361" max="15361" width="11.7109375" style="168" customWidth="1"/>
    <col min="15362" max="15362" width="13.7109375" style="168" customWidth="1"/>
    <col min="15363" max="15363" width="25.140625" style="168" customWidth="1"/>
    <col min="15364" max="15364" width="10.5703125" style="168" customWidth="1"/>
    <col min="15365" max="15365" width="9.85546875" style="168" customWidth="1"/>
    <col min="15366" max="15366" width="15.5703125" style="168" customWidth="1"/>
    <col min="15367" max="15367" width="12.28515625" style="168" customWidth="1"/>
    <col min="15368" max="15368" width="10.140625" style="168" bestFit="1" customWidth="1"/>
    <col min="15369" max="15616" width="9.140625" style="168"/>
    <col min="15617" max="15617" width="11.7109375" style="168" customWidth="1"/>
    <col min="15618" max="15618" width="13.7109375" style="168" customWidth="1"/>
    <col min="15619" max="15619" width="25.140625" style="168" customWidth="1"/>
    <col min="15620" max="15620" width="10.5703125" style="168" customWidth="1"/>
    <col min="15621" max="15621" width="9.85546875" style="168" customWidth="1"/>
    <col min="15622" max="15622" width="15.5703125" style="168" customWidth="1"/>
    <col min="15623" max="15623" width="12.28515625" style="168" customWidth="1"/>
    <col min="15624" max="15624" width="10.140625" style="168" bestFit="1" customWidth="1"/>
    <col min="15625" max="15872" width="9.140625" style="168"/>
    <col min="15873" max="15873" width="11.7109375" style="168" customWidth="1"/>
    <col min="15874" max="15874" width="13.7109375" style="168" customWidth="1"/>
    <col min="15875" max="15875" width="25.140625" style="168" customWidth="1"/>
    <col min="15876" max="15876" width="10.5703125" style="168" customWidth="1"/>
    <col min="15877" max="15877" width="9.85546875" style="168" customWidth="1"/>
    <col min="15878" max="15878" width="15.5703125" style="168" customWidth="1"/>
    <col min="15879" max="15879" width="12.28515625" style="168" customWidth="1"/>
    <col min="15880" max="15880" width="10.140625" style="168" bestFit="1" customWidth="1"/>
    <col min="15881" max="16128" width="9.140625" style="168"/>
    <col min="16129" max="16129" width="11.7109375" style="168" customWidth="1"/>
    <col min="16130" max="16130" width="13.7109375" style="168" customWidth="1"/>
    <col min="16131" max="16131" width="25.140625" style="168" customWidth="1"/>
    <col min="16132" max="16132" width="10.5703125" style="168" customWidth="1"/>
    <col min="16133" max="16133" width="9.85546875" style="168" customWidth="1"/>
    <col min="16134" max="16134" width="15.5703125" style="168" customWidth="1"/>
    <col min="16135" max="16135" width="12.28515625" style="168" customWidth="1"/>
    <col min="16136" max="16136" width="10.140625" style="168" bestFit="1" customWidth="1"/>
    <col min="16137" max="16384" width="9.140625" style="168"/>
  </cols>
  <sheetData>
    <row r="1" spans="1:7" ht="18.75" hidden="1" thickBot="1" x14ac:dyDescent="0.3">
      <c r="A1" s="117" t="s">
        <v>68</v>
      </c>
      <c r="B1" s="118"/>
      <c r="C1" s="118"/>
      <c r="D1" s="164"/>
      <c r="E1" s="165" t="s">
        <v>69</v>
      </c>
      <c r="F1" s="166" t="s">
        <v>136</v>
      </c>
      <c r="G1" s="167"/>
    </row>
    <row r="2" spans="1:7" ht="17.100000000000001" hidden="1" customHeight="1" x14ac:dyDescent="0.2">
      <c r="A2" s="69" t="s">
        <v>71</v>
      </c>
      <c r="B2" s="213" t="s">
        <v>72</v>
      </c>
      <c r="C2" s="213"/>
      <c r="D2" s="214"/>
      <c r="E2" s="169" t="s">
        <v>73</v>
      </c>
      <c r="F2" s="170" t="s">
        <v>74</v>
      </c>
      <c r="G2" s="171"/>
    </row>
    <row r="3" spans="1:7" ht="16.899999999999999" hidden="1" customHeight="1" x14ac:dyDescent="0.2">
      <c r="A3" s="69" t="s">
        <v>137</v>
      </c>
      <c r="B3" s="213" t="s">
        <v>76</v>
      </c>
      <c r="C3" s="213"/>
      <c r="D3" s="214"/>
      <c r="E3" s="126" t="s">
        <v>77</v>
      </c>
      <c r="F3" s="170"/>
      <c r="G3" s="171"/>
    </row>
    <row r="4" spans="1:7" ht="16.899999999999999" hidden="1" customHeight="1" x14ac:dyDescent="0.2">
      <c r="A4" s="172" t="s">
        <v>78</v>
      </c>
      <c r="B4" s="173" t="s">
        <v>79</v>
      </c>
      <c r="C4" s="173"/>
      <c r="D4" s="174"/>
      <c r="E4" s="169" t="s">
        <v>80</v>
      </c>
      <c r="F4" s="175"/>
      <c r="G4" s="171"/>
    </row>
    <row r="5" spans="1:7" ht="16.899999999999999" hidden="1" customHeight="1" thickBot="1" x14ac:dyDescent="0.25">
      <c r="A5" s="176" t="s">
        <v>81</v>
      </c>
      <c r="B5" s="177" t="s">
        <v>82</v>
      </c>
      <c r="C5" s="178" t="s">
        <v>83</v>
      </c>
      <c r="D5" s="179" t="s">
        <v>84</v>
      </c>
      <c r="E5" s="180" t="s">
        <v>85</v>
      </c>
      <c r="F5" s="181"/>
      <c r="G5" s="182"/>
    </row>
    <row r="6" spans="1:7" ht="38.25" hidden="1" customHeight="1" thickBot="1" x14ac:dyDescent="0.25">
      <c r="A6" s="215" t="s">
        <v>86</v>
      </c>
      <c r="B6" s="216"/>
      <c r="C6" s="216"/>
      <c r="D6" s="216"/>
      <c r="E6" s="216"/>
      <c r="F6" s="216"/>
      <c r="G6" s="217"/>
    </row>
    <row r="7" spans="1:7" ht="18.75" thickBot="1" x14ac:dyDescent="0.25">
      <c r="A7" s="243" t="s">
        <v>227</v>
      </c>
      <c r="B7" s="244"/>
      <c r="C7" s="244"/>
      <c r="D7" s="244"/>
      <c r="E7" s="244"/>
      <c r="F7" s="244"/>
      <c r="G7" s="245"/>
    </row>
    <row r="8" spans="1:7" s="138" customFormat="1" ht="12" customHeight="1" x14ac:dyDescent="0.2">
      <c r="A8" s="218" t="s">
        <v>138</v>
      </c>
      <c r="B8" s="219"/>
      <c r="C8" s="220"/>
      <c r="D8" s="224"/>
      <c r="E8" s="225"/>
      <c r="F8" s="226" t="s">
        <v>88</v>
      </c>
      <c r="G8" s="228" t="s">
        <v>89</v>
      </c>
    </row>
    <row r="9" spans="1:7" s="138" customFormat="1" ht="12" customHeight="1" thickBot="1" x14ac:dyDescent="0.25">
      <c r="A9" s="221"/>
      <c r="B9" s="222"/>
      <c r="C9" s="223"/>
      <c r="D9" s="139" t="s">
        <v>90</v>
      </c>
      <c r="E9" s="140" t="s">
        <v>91</v>
      </c>
      <c r="F9" s="227"/>
      <c r="G9" s="229"/>
    </row>
    <row r="10" spans="1:7" s="76" customFormat="1" ht="12.75" x14ac:dyDescent="0.2">
      <c r="A10" s="246" t="s">
        <v>92</v>
      </c>
      <c r="B10" s="247"/>
      <c r="C10" s="247"/>
      <c r="D10" s="247"/>
      <c r="E10" s="247"/>
      <c r="F10" s="247"/>
      <c r="G10" s="248"/>
    </row>
    <row r="11" spans="1:7" s="76" customFormat="1" ht="0.75" customHeight="1" x14ac:dyDescent="0.2">
      <c r="A11" s="230"/>
      <c r="B11" s="231"/>
      <c r="C11" s="232"/>
      <c r="D11" s="72"/>
      <c r="E11" s="73"/>
      <c r="F11" s="74"/>
      <c r="G11" s="77"/>
    </row>
    <row r="12" spans="1:7" s="76" customFormat="1" x14ac:dyDescent="0.2">
      <c r="A12" s="233" t="s">
        <v>228</v>
      </c>
      <c r="B12" s="234"/>
      <c r="C12" s="235"/>
      <c r="D12" s="72"/>
      <c r="E12" s="73"/>
      <c r="F12" s="74"/>
      <c r="G12" s="77"/>
    </row>
    <row r="13" spans="1:7" s="76" customFormat="1" ht="12.75" hidden="1" customHeight="1" outlineLevel="1" x14ac:dyDescent="0.2">
      <c r="A13" s="78" t="s">
        <v>139</v>
      </c>
      <c r="B13" s="70"/>
      <c r="C13" s="71"/>
      <c r="D13" s="72">
        <v>2600</v>
      </c>
      <c r="E13" s="73" t="s">
        <v>121</v>
      </c>
      <c r="F13" s="74">
        <v>12.6</v>
      </c>
      <c r="G13" s="77">
        <f>D13*F13</f>
        <v>32760</v>
      </c>
    </row>
    <row r="14" spans="1:7" s="76" customFormat="1" ht="12.75" hidden="1" customHeight="1" outlineLevel="1" x14ac:dyDescent="0.2">
      <c r="A14" s="78" t="s">
        <v>140</v>
      </c>
      <c r="B14" s="70"/>
      <c r="C14" s="71"/>
      <c r="D14" s="72">
        <v>1400</v>
      </c>
      <c r="E14" s="73" t="s">
        <v>121</v>
      </c>
      <c r="F14" s="74">
        <v>8.4</v>
      </c>
      <c r="G14" s="77">
        <f t="shared" ref="G14:G19" si="0">D14*F14</f>
        <v>11760</v>
      </c>
    </row>
    <row r="15" spans="1:7" s="76" customFormat="1" ht="12.75" hidden="1" customHeight="1" outlineLevel="1" x14ac:dyDescent="0.2">
      <c r="A15" s="78" t="s">
        <v>141</v>
      </c>
      <c r="B15" s="70"/>
      <c r="C15" s="71"/>
      <c r="D15" s="72">
        <v>7800</v>
      </c>
      <c r="E15" s="73" t="s">
        <v>121</v>
      </c>
      <c r="F15" s="74">
        <v>10</v>
      </c>
      <c r="G15" s="77">
        <f t="shared" si="0"/>
        <v>78000</v>
      </c>
    </row>
    <row r="16" spans="1:7" s="76" customFormat="1" ht="12.75" hidden="1" customHeight="1" outlineLevel="1" x14ac:dyDescent="0.2">
      <c r="A16" s="78" t="s">
        <v>142</v>
      </c>
      <c r="B16" s="70"/>
      <c r="C16" s="71"/>
      <c r="D16" s="72">
        <v>4200</v>
      </c>
      <c r="E16" s="73" t="s">
        <v>121</v>
      </c>
      <c r="F16" s="74">
        <v>6.75</v>
      </c>
      <c r="G16" s="77">
        <f t="shared" si="0"/>
        <v>28350</v>
      </c>
    </row>
    <row r="17" spans="1:7" s="76" customFormat="1" ht="12.75" hidden="1" customHeight="1" outlineLevel="1" x14ac:dyDescent="0.2">
      <c r="A17" s="78" t="s">
        <v>143</v>
      </c>
      <c r="B17" s="70"/>
      <c r="C17" s="71"/>
      <c r="D17" s="72">
        <v>111</v>
      </c>
      <c r="E17" s="73" t="s">
        <v>95</v>
      </c>
      <c r="F17" s="74">
        <v>225</v>
      </c>
      <c r="G17" s="77">
        <f t="shared" si="0"/>
        <v>24975</v>
      </c>
    </row>
    <row r="18" spans="1:7" s="76" customFormat="1" ht="12.75" hidden="1" customHeight="1" outlineLevel="1" x14ac:dyDescent="0.2">
      <c r="A18" s="78" t="s">
        <v>144</v>
      </c>
      <c r="B18" s="70"/>
      <c r="C18" s="71"/>
      <c r="D18" s="72">
        <v>8</v>
      </c>
      <c r="E18" s="73" t="s">
        <v>95</v>
      </c>
      <c r="F18" s="74">
        <v>22000</v>
      </c>
      <c r="G18" s="77">
        <f t="shared" si="0"/>
        <v>176000</v>
      </c>
    </row>
    <row r="19" spans="1:7" s="76" customFormat="1" ht="12.75" hidden="1" customHeight="1" outlineLevel="1" x14ac:dyDescent="0.2">
      <c r="A19" s="78" t="s">
        <v>145</v>
      </c>
      <c r="B19" s="70"/>
      <c r="C19" s="71"/>
      <c r="D19" s="72">
        <v>6</v>
      </c>
      <c r="E19" s="73" t="s">
        <v>95</v>
      </c>
      <c r="F19" s="74">
        <v>2000</v>
      </c>
      <c r="G19" s="77">
        <f t="shared" si="0"/>
        <v>12000</v>
      </c>
    </row>
    <row r="20" spans="1:7" s="76" customFormat="1" ht="12.75" customHeight="1" collapsed="1" x14ac:dyDescent="0.2">
      <c r="A20" s="236" t="s">
        <v>146</v>
      </c>
      <c r="B20" s="234"/>
      <c r="C20" s="235"/>
      <c r="D20" s="72"/>
      <c r="E20" s="73"/>
      <c r="F20" s="74"/>
      <c r="G20" s="77">
        <f>SUM(G13:G19)</f>
        <v>363845</v>
      </c>
    </row>
    <row r="21" spans="1:7" s="76" customFormat="1" ht="13.5" thickBot="1" x14ac:dyDescent="0.25">
      <c r="A21" s="141" t="s">
        <v>147</v>
      </c>
      <c r="B21" s="80"/>
      <c r="C21" s="81"/>
      <c r="D21" s="82"/>
      <c r="E21" s="83"/>
      <c r="F21" s="84"/>
      <c r="G21" s="142">
        <f>SUM(G20)</f>
        <v>363845</v>
      </c>
    </row>
    <row r="22" spans="1:7" s="76" customFormat="1" thickTop="1" thickBot="1" x14ac:dyDescent="0.25">
      <c r="A22" s="108"/>
      <c r="B22" s="102"/>
      <c r="C22" s="103"/>
      <c r="D22" s="104"/>
      <c r="E22" s="105"/>
      <c r="F22" s="106"/>
      <c r="G22" s="107"/>
    </row>
    <row r="23" spans="1:7" s="76" customFormat="1" ht="15.75" customHeight="1" thickBot="1" x14ac:dyDescent="0.25">
      <c r="A23" s="249" t="s">
        <v>101</v>
      </c>
      <c r="B23" s="250"/>
      <c r="C23" s="250"/>
      <c r="D23" s="250"/>
      <c r="E23" s="250"/>
      <c r="F23" s="250"/>
      <c r="G23" s="251"/>
    </row>
    <row r="24" spans="1:7" s="76" customFormat="1" ht="12.75" x14ac:dyDescent="0.2">
      <c r="A24" s="92" t="s">
        <v>148</v>
      </c>
      <c r="B24" s="70"/>
      <c r="C24" s="71"/>
      <c r="D24" s="72"/>
      <c r="E24" s="72"/>
      <c r="F24" s="74"/>
      <c r="G24" s="77"/>
    </row>
    <row r="25" spans="1:7" s="76" customFormat="1" ht="12.75" hidden="1" customHeight="1" outlineLevel="1" x14ac:dyDescent="0.2">
      <c r="A25" s="158" t="s">
        <v>149</v>
      </c>
      <c r="B25" s="70"/>
      <c r="C25" s="71"/>
      <c r="D25" s="72">
        <v>1</v>
      </c>
      <c r="E25" s="72" t="s">
        <v>95</v>
      </c>
      <c r="F25" s="74">
        <v>30000</v>
      </c>
      <c r="G25" s="77">
        <f>D25*F25</f>
        <v>30000</v>
      </c>
    </row>
    <row r="26" spans="1:7" s="76" customFormat="1" ht="12.75" hidden="1" customHeight="1" outlineLevel="1" x14ac:dyDescent="0.2">
      <c r="A26" s="158" t="s">
        <v>150</v>
      </c>
      <c r="B26" s="70"/>
      <c r="C26" s="71"/>
      <c r="D26" s="72">
        <v>1</v>
      </c>
      <c r="E26" s="72" t="s">
        <v>95</v>
      </c>
      <c r="F26" s="74">
        <v>11000</v>
      </c>
      <c r="G26" s="77">
        <f>D26*F26</f>
        <v>11000</v>
      </c>
    </row>
    <row r="27" spans="1:7" s="76" customFormat="1" ht="12.75" hidden="1" customHeight="1" outlineLevel="1" x14ac:dyDescent="0.2">
      <c r="A27" s="158" t="s">
        <v>151</v>
      </c>
      <c r="B27" s="70"/>
      <c r="C27" s="71"/>
      <c r="D27" s="72">
        <v>1</v>
      </c>
      <c r="E27" s="72" t="s">
        <v>109</v>
      </c>
      <c r="F27" s="74">
        <v>145000</v>
      </c>
      <c r="G27" s="77">
        <f>D27*F27</f>
        <v>145000</v>
      </c>
    </row>
    <row r="28" spans="1:7" s="76" customFormat="1" ht="12.75" hidden="1" customHeight="1" outlineLevel="1" x14ac:dyDescent="0.2">
      <c r="A28" s="158" t="s">
        <v>152</v>
      </c>
      <c r="B28" s="70"/>
      <c r="C28" s="71"/>
      <c r="D28" s="72">
        <v>1</v>
      </c>
      <c r="E28" s="72" t="s">
        <v>109</v>
      </c>
      <c r="F28" s="74">
        <v>75000</v>
      </c>
      <c r="G28" s="77">
        <f>D28*F28</f>
        <v>75000</v>
      </c>
    </row>
    <row r="29" spans="1:7" s="76" customFormat="1" ht="12.75" hidden="1" customHeight="1" outlineLevel="1" x14ac:dyDescent="0.2">
      <c r="A29" s="158" t="s">
        <v>153</v>
      </c>
      <c r="B29" s="70"/>
      <c r="C29" s="71"/>
      <c r="D29" s="72">
        <v>1</v>
      </c>
      <c r="E29" s="72" t="s">
        <v>99</v>
      </c>
      <c r="F29" s="74">
        <v>4000</v>
      </c>
      <c r="G29" s="79">
        <f>D29*F29</f>
        <v>4000</v>
      </c>
    </row>
    <row r="30" spans="1:7" s="76" customFormat="1" ht="12.75" collapsed="1" x14ac:dyDescent="0.2">
      <c r="A30" s="161" t="s">
        <v>238</v>
      </c>
      <c r="B30" s="70"/>
      <c r="C30" s="71"/>
      <c r="D30" s="72" t="s">
        <v>76</v>
      </c>
      <c r="E30" s="72" t="s">
        <v>76</v>
      </c>
      <c r="F30" s="74"/>
      <c r="G30" s="77">
        <f>SUM(G25:G29)</f>
        <v>265000</v>
      </c>
    </row>
    <row r="31" spans="1:7" s="76" customFormat="1" ht="12.75" x14ac:dyDescent="0.2">
      <c r="A31" s="92" t="s">
        <v>154</v>
      </c>
      <c r="B31" s="70"/>
      <c r="C31" s="71"/>
      <c r="D31" s="72"/>
      <c r="E31" s="72"/>
      <c r="F31" s="74"/>
      <c r="G31" s="77"/>
    </row>
    <row r="32" spans="1:7" s="76" customFormat="1" ht="12.75" hidden="1" customHeight="1" outlineLevel="1" x14ac:dyDescent="0.2">
      <c r="A32" s="158" t="s">
        <v>155</v>
      </c>
      <c r="B32" s="70"/>
      <c r="C32" s="71"/>
      <c r="D32" s="72">
        <v>1</v>
      </c>
      <c r="E32" s="72" t="s">
        <v>95</v>
      </c>
      <c r="F32" s="74">
        <v>11000</v>
      </c>
      <c r="G32" s="77">
        <f>D32*F32</f>
        <v>11000</v>
      </c>
    </row>
    <row r="33" spans="1:7" s="76" customFormat="1" ht="12.75" hidden="1" customHeight="1" outlineLevel="1" x14ac:dyDescent="0.2">
      <c r="A33" s="158" t="s">
        <v>156</v>
      </c>
      <c r="B33" s="70"/>
      <c r="C33" s="71"/>
      <c r="D33" s="72">
        <v>1</v>
      </c>
      <c r="E33" s="72" t="s">
        <v>99</v>
      </c>
      <c r="F33" s="74">
        <v>11000</v>
      </c>
      <c r="G33" s="77">
        <f>D33*F33</f>
        <v>11000</v>
      </c>
    </row>
    <row r="34" spans="1:7" s="76" customFormat="1" ht="12.75" hidden="1" customHeight="1" outlineLevel="1" x14ac:dyDescent="0.2">
      <c r="A34" s="158" t="s">
        <v>157</v>
      </c>
      <c r="B34" s="70"/>
      <c r="C34" s="71"/>
      <c r="D34" s="72">
        <v>1</v>
      </c>
      <c r="E34" s="72" t="s">
        <v>99</v>
      </c>
      <c r="F34" s="74">
        <v>7000</v>
      </c>
      <c r="G34" s="77">
        <f>D34*F34</f>
        <v>7000</v>
      </c>
    </row>
    <row r="35" spans="1:7" s="76" customFormat="1" ht="12.75" hidden="1" customHeight="1" outlineLevel="1" x14ac:dyDescent="0.2">
      <c r="A35" s="158" t="s">
        <v>158</v>
      </c>
      <c r="B35" s="70"/>
      <c r="C35" s="71"/>
      <c r="D35" s="72">
        <v>1</v>
      </c>
      <c r="E35" s="72" t="s">
        <v>99</v>
      </c>
      <c r="F35" s="74">
        <v>23000</v>
      </c>
      <c r="G35" s="79">
        <f>D35*F35</f>
        <v>23000</v>
      </c>
    </row>
    <row r="36" spans="1:7" s="76" customFormat="1" ht="12.75" collapsed="1" x14ac:dyDescent="0.2">
      <c r="A36" s="161" t="s">
        <v>238</v>
      </c>
      <c r="B36" s="70"/>
      <c r="C36" s="71"/>
      <c r="D36" s="72" t="s">
        <v>76</v>
      </c>
      <c r="E36" s="72" t="s">
        <v>76</v>
      </c>
      <c r="F36" s="74" t="s">
        <v>76</v>
      </c>
      <c r="G36" s="77">
        <f>SUM(G32:G35)</f>
        <v>52000</v>
      </c>
    </row>
    <row r="37" spans="1:7" s="76" customFormat="1" ht="12.75" x14ac:dyDescent="0.2">
      <c r="A37" s="92" t="s">
        <v>159</v>
      </c>
      <c r="B37" s="70"/>
      <c r="C37" s="71"/>
      <c r="D37" s="72"/>
      <c r="E37" s="72"/>
      <c r="F37" s="74"/>
      <c r="G37" s="77"/>
    </row>
    <row r="38" spans="1:7" s="76" customFormat="1" ht="12.75" hidden="1" customHeight="1" outlineLevel="1" x14ac:dyDescent="0.2">
      <c r="A38" s="158" t="s">
        <v>160</v>
      </c>
      <c r="B38" s="70"/>
      <c r="C38" s="71"/>
      <c r="D38" s="72" t="s">
        <v>76</v>
      </c>
      <c r="E38" s="72" t="s">
        <v>76</v>
      </c>
      <c r="F38" s="74" t="s">
        <v>76</v>
      </c>
      <c r="G38" s="77"/>
    </row>
    <row r="39" spans="1:7" s="76" customFormat="1" ht="12.75" hidden="1" customHeight="1" outlineLevel="1" x14ac:dyDescent="0.2">
      <c r="A39" s="158" t="s">
        <v>230</v>
      </c>
      <c r="B39" s="70"/>
      <c r="C39" s="71"/>
      <c r="D39" s="72">
        <v>33</v>
      </c>
      <c r="E39" s="72" t="s">
        <v>95</v>
      </c>
      <c r="F39" s="74">
        <v>350</v>
      </c>
      <c r="G39" s="77">
        <f>D39*F39</f>
        <v>11550</v>
      </c>
    </row>
    <row r="40" spans="1:7" s="76" customFormat="1" ht="12.75" hidden="1" customHeight="1" outlineLevel="1" x14ac:dyDescent="0.2">
      <c r="A40" s="158" t="s">
        <v>231</v>
      </c>
      <c r="B40" s="70"/>
      <c r="C40" s="71"/>
      <c r="D40" s="72">
        <v>22</v>
      </c>
      <c r="E40" s="72" t="s">
        <v>95</v>
      </c>
      <c r="F40" s="74">
        <v>350</v>
      </c>
      <c r="G40" s="77">
        <f>D40*F40</f>
        <v>7700</v>
      </c>
    </row>
    <row r="41" spans="1:7" s="76" customFormat="1" ht="12.75" hidden="1" customHeight="1" outlineLevel="1" x14ac:dyDescent="0.2">
      <c r="A41" s="158" t="s">
        <v>161</v>
      </c>
      <c r="B41" s="70"/>
      <c r="C41" s="71"/>
      <c r="D41" s="72">
        <v>15</v>
      </c>
      <c r="E41" s="72" t="s">
        <v>95</v>
      </c>
      <c r="F41" s="74">
        <v>500</v>
      </c>
      <c r="G41" s="79">
        <f>D41*F41</f>
        <v>7500</v>
      </c>
    </row>
    <row r="42" spans="1:7" s="76" customFormat="1" ht="12.75" collapsed="1" x14ac:dyDescent="0.2">
      <c r="A42" s="161" t="s">
        <v>238</v>
      </c>
      <c r="B42" s="70"/>
      <c r="C42" s="71"/>
      <c r="D42" s="72" t="s">
        <v>76</v>
      </c>
      <c r="E42" s="72" t="s">
        <v>76</v>
      </c>
      <c r="F42" s="74" t="s">
        <v>76</v>
      </c>
      <c r="G42" s="77">
        <f>SUM(G39:G41)</f>
        <v>26750</v>
      </c>
    </row>
    <row r="43" spans="1:7" s="76" customFormat="1" ht="12.75" x14ac:dyDescent="0.2">
      <c r="A43" s="92" t="s">
        <v>162</v>
      </c>
      <c r="B43" s="70"/>
      <c r="C43" s="71"/>
      <c r="D43" s="72"/>
      <c r="E43" s="72"/>
      <c r="F43" s="74"/>
      <c r="G43" s="77"/>
    </row>
    <row r="44" spans="1:7" s="76" customFormat="1" ht="12.75" hidden="1" customHeight="1" outlineLevel="1" x14ac:dyDescent="0.2">
      <c r="A44" s="158" t="s">
        <v>163</v>
      </c>
      <c r="B44" s="70"/>
      <c r="C44" s="71"/>
      <c r="D44" s="72">
        <v>0</v>
      </c>
      <c r="E44" s="72" t="s">
        <v>109</v>
      </c>
      <c r="F44" s="74">
        <v>2700</v>
      </c>
      <c r="G44" s="77">
        <f t="shared" ref="G44:G52" si="1">D44*F44</f>
        <v>0</v>
      </c>
    </row>
    <row r="45" spans="1:7" s="76" customFormat="1" ht="12.75" hidden="1" customHeight="1" outlineLevel="1" x14ac:dyDescent="0.2">
      <c r="A45" s="158" t="s">
        <v>164</v>
      </c>
      <c r="B45" s="70"/>
      <c r="C45" s="71"/>
      <c r="D45" s="72">
        <v>1</v>
      </c>
      <c r="E45" s="72" t="s">
        <v>109</v>
      </c>
      <c r="F45" s="74">
        <v>4600</v>
      </c>
      <c r="G45" s="77">
        <f t="shared" si="1"/>
        <v>4600</v>
      </c>
    </row>
    <row r="46" spans="1:7" s="76" customFormat="1" ht="12.75" hidden="1" customHeight="1" outlineLevel="1" x14ac:dyDescent="0.2">
      <c r="A46" s="158" t="s">
        <v>165</v>
      </c>
      <c r="B46" s="70"/>
      <c r="C46" s="71"/>
      <c r="D46" s="72">
        <v>0</v>
      </c>
      <c r="E46" s="72" t="s">
        <v>109</v>
      </c>
      <c r="F46" s="74">
        <v>4500</v>
      </c>
      <c r="G46" s="77">
        <f t="shared" si="1"/>
        <v>0</v>
      </c>
    </row>
    <row r="47" spans="1:7" s="76" customFormat="1" ht="12.75" hidden="1" customHeight="1" outlineLevel="1" x14ac:dyDescent="0.2">
      <c r="A47" s="158" t="s">
        <v>166</v>
      </c>
      <c r="B47" s="70"/>
      <c r="C47" s="71"/>
      <c r="D47" s="72">
        <v>1</v>
      </c>
      <c r="E47" s="72" t="s">
        <v>109</v>
      </c>
      <c r="F47" s="74">
        <v>8000</v>
      </c>
      <c r="G47" s="77">
        <f t="shared" si="1"/>
        <v>8000</v>
      </c>
    </row>
    <row r="48" spans="1:7" s="76" customFormat="1" ht="12.75" hidden="1" customHeight="1" outlineLevel="1" x14ac:dyDescent="0.2">
      <c r="A48" s="158" t="s">
        <v>167</v>
      </c>
      <c r="B48" s="70"/>
      <c r="C48" s="71"/>
      <c r="D48" s="72">
        <v>2</v>
      </c>
      <c r="E48" s="72" t="s">
        <v>109</v>
      </c>
      <c r="F48" s="74">
        <v>9500</v>
      </c>
      <c r="G48" s="77">
        <f t="shared" si="1"/>
        <v>19000</v>
      </c>
    </row>
    <row r="49" spans="1:7" s="76" customFormat="1" ht="12.75" hidden="1" customHeight="1" outlineLevel="1" x14ac:dyDescent="0.2">
      <c r="A49" s="158" t="s">
        <v>168</v>
      </c>
      <c r="B49" s="70"/>
      <c r="C49" s="71"/>
      <c r="D49" s="72">
        <v>1</v>
      </c>
      <c r="E49" s="72" t="s">
        <v>109</v>
      </c>
      <c r="F49" s="74">
        <v>12000</v>
      </c>
      <c r="G49" s="77">
        <f t="shared" si="1"/>
        <v>12000</v>
      </c>
    </row>
    <row r="50" spans="1:7" s="76" customFormat="1" ht="12.75" hidden="1" customHeight="1" outlineLevel="1" x14ac:dyDescent="0.2">
      <c r="A50" s="158" t="s">
        <v>169</v>
      </c>
      <c r="B50" s="70"/>
      <c r="C50" s="71"/>
      <c r="D50" s="72">
        <v>4</v>
      </c>
      <c r="E50" s="72" t="s">
        <v>109</v>
      </c>
      <c r="F50" s="74">
        <v>3500</v>
      </c>
      <c r="G50" s="77">
        <f t="shared" si="1"/>
        <v>14000</v>
      </c>
    </row>
    <row r="51" spans="1:7" s="76" customFormat="1" ht="12.75" hidden="1" customHeight="1" outlineLevel="1" x14ac:dyDescent="0.2">
      <c r="A51" s="158" t="s">
        <v>170</v>
      </c>
      <c r="B51" s="70"/>
      <c r="C51" s="71"/>
      <c r="D51" s="72">
        <v>8</v>
      </c>
      <c r="E51" s="72" t="s">
        <v>109</v>
      </c>
      <c r="F51" s="74">
        <v>4200</v>
      </c>
      <c r="G51" s="77">
        <f t="shared" si="1"/>
        <v>33600</v>
      </c>
    </row>
    <row r="52" spans="1:7" s="76" customFormat="1" ht="12.75" hidden="1" customHeight="1" outlineLevel="1" x14ac:dyDescent="0.2">
      <c r="A52" s="158" t="s">
        <v>171</v>
      </c>
      <c r="B52" s="70"/>
      <c r="C52" s="71"/>
      <c r="D52" s="72">
        <v>1</v>
      </c>
      <c r="E52" s="72" t="s">
        <v>109</v>
      </c>
      <c r="F52" s="74">
        <v>5000</v>
      </c>
      <c r="G52" s="79">
        <f t="shared" si="1"/>
        <v>5000</v>
      </c>
    </row>
    <row r="53" spans="1:7" s="76" customFormat="1" ht="12.75" collapsed="1" x14ac:dyDescent="0.2">
      <c r="A53" s="161" t="s">
        <v>238</v>
      </c>
      <c r="B53" s="70"/>
      <c r="C53" s="71"/>
      <c r="D53" s="72" t="s">
        <v>76</v>
      </c>
      <c r="E53" s="72" t="s">
        <v>76</v>
      </c>
      <c r="F53" s="74" t="s">
        <v>76</v>
      </c>
      <c r="G53" s="77">
        <f>SUM(G44:G52)</f>
        <v>96200</v>
      </c>
    </row>
    <row r="54" spans="1:7" s="76" customFormat="1" ht="12.75" x14ac:dyDescent="0.2">
      <c r="A54" s="92" t="s">
        <v>172</v>
      </c>
      <c r="B54" s="70"/>
      <c r="C54" s="71"/>
      <c r="D54" s="72"/>
      <c r="E54" s="72"/>
      <c r="F54" s="74"/>
      <c r="G54" s="77"/>
    </row>
    <row r="55" spans="1:7" s="76" customFormat="1" ht="12.75" hidden="1" outlineLevel="1" x14ac:dyDescent="0.2">
      <c r="A55" s="158" t="s">
        <v>173</v>
      </c>
      <c r="B55" s="70"/>
      <c r="C55" s="71"/>
      <c r="D55" s="72">
        <v>2700</v>
      </c>
      <c r="E55" s="72" t="s">
        <v>109</v>
      </c>
      <c r="F55" s="74">
        <v>12</v>
      </c>
      <c r="G55" s="77">
        <f>D55*F55</f>
        <v>32400</v>
      </c>
    </row>
    <row r="56" spans="1:7" s="76" customFormat="1" ht="12.75" hidden="1" outlineLevel="1" x14ac:dyDescent="0.2">
      <c r="A56" s="158" t="s">
        <v>174</v>
      </c>
      <c r="B56" s="70"/>
      <c r="C56" s="71"/>
      <c r="D56" s="72">
        <v>900</v>
      </c>
      <c r="E56" s="72" t="s">
        <v>109</v>
      </c>
      <c r="F56" s="74">
        <v>14</v>
      </c>
      <c r="G56" s="77">
        <f>D56*F56</f>
        <v>12600</v>
      </c>
    </row>
    <row r="57" spans="1:7" s="76" customFormat="1" ht="12.75" hidden="1" outlineLevel="1" x14ac:dyDescent="0.2">
      <c r="A57" s="158" t="s">
        <v>175</v>
      </c>
      <c r="B57" s="70"/>
      <c r="C57" s="71"/>
      <c r="D57" s="72">
        <v>500</v>
      </c>
      <c r="E57" s="72" t="s">
        <v>109</v>
      </c>
      <c r="F57" s="74">
        <v>15</v>
      </c>
      <c r="G57" s="79">
        <f>D57*F57</f>
        <v>7500</v>
      </c>
    </row>
    <row r="58" spans="1:7" s="76" customFormat="1" ht="12.75" collapsed="1" x14ac:dyDescent="0.2">
      <c r="A58" s="161" t="s">
        <v>238</v>
      </c>
      <c r="B58" s="70"/>
      <c r="C58" s="71"/>
      <c r="D58" s="72" t="s">
        <v>76</v>
      </c>
      <c r="E58" s="72" t="s">
        <v>76</v>
      </c>
      <c r="F58" s="74" t="s">
        <v>76</v>
      </c>
      <c r="G58" s="77">
        <f>SUM(G55:G57)</f>
        <v>52500</v>
      </c>
    </row>
    <row r="59" spans="1:7" s="76" customFormat="1" ht="13.5" thickBot="1" x14ac:dyDescent="0.25">
      <c r="A59" s="141" t="s">
        <v>176</v>
      </c>
      <c r="B59" s="80"/>
      <c r="C59" s="81"/>
      <c r="D59" s="82"/>
      <c r="E59" s="83"/>
      <c r="F59" s="84"/>
      <c r="G59" s="142">
        <f>SUM(G58+G53+G42+G36+G30)</f>
        <v>492450</v>
      </c>
    </row>
    <row r="60" spans="1:7" s="76" customFormat="1" thickTop="1" thickBot="1" x14ac:dyDescent="0.25">
      <c r="A60" s="143"/>
      <c r="B60" s="109"/>
      <c r="C60" s="110"/>
      <c r="D60" s="111"/>
      <c r="E60" s="112"/>
      <c r="F60" s="113"/>
      <c r="G60" s="144"/>
    </row>
    <row r="61" spans="1:7" s="76" customFormat="1" ht="13.5" thickBot="1" x14ac:dyDescent="0.25">
      <c r="A61" s="207" t="s">
        <v>219</v>
      </c>
      <c r="B61" s="208"/>
      <c r="C61" s="208"/>
      <c r="D61" s="208"/>
      <c r="E61" s="208"/>
      <c r="F61" s="208"/>
      <c r="G61" s="209"/>
    </row>
    <row r="62" spans="1:7" s="76" customFormat="1" ht="12.75" x14ac:dyDescent="0.2">
      <c r="A62" s="92" t="s">
        <v>177</v>
      </c>
      <c r="B62" s="70"/>
      <c r="C62" s="71"/>
      <c r="D62" s="72"/>
      <c r="E62" s="72"/>
      <c r="F62" s="97"/>
      <c r="G62" s="77">
        <v>200000</v>
      </c>
    </row>
    <row r="63" spans="1:7" s="76" customFormat="1" ht="12.75" x14ac:dyDescent="0.2">
      <c r="A63" s="92"/>
      <c r="B63" s="70"/>
      <c r="C63" s="71"/>
      <c r="D63" s="72"/>
      <c r="E63" s="98"/>
      <c r="F63" s="74"/>
      <c r="G63" s="77"/>
    </row>
    <row r="64" spans="1:7" s="76" customFormat="1" ht="12.75" x14ac:dyDescent="0.2">
      <c r="A64" s="92" t="s">
        <v>178</v>
      </c>
      <c r="B64" s="70"/>
      <c r="C64" s="71"/>
      <c r="D64" s="72"/>
      <c r="E64" s="73"/>
      <c r="F64" s="74"/>
      <c r="G64" s="77"/>
    </row>
    <row r="65" spans="1:7" s="76" customFormat="1" ht="12.75" hidden="1" customHeight="1" outlineLevel="1" x14ac:dyDescent="0.2">
      <c r="A65" s="158" t="s">
        <v>179</v>
      </c>
      <c r="B65" s="70"/>
      <c r="C65" s="71"/>
      <c r="D65" s="72">
        <v>17000</v>
      </c>
      <c r="E65" s="73" t="s">
        <v>134</v>
      </c>
      <c r="F65" s="74">
        <v>22</v>
      </c>
      <c r="G65" s="77">
        <f>D65*F65</f>
        <v>374000</v>
      </c>
    </row>
    <row r="66" spans="1:7" s="76" customFormat="1" ht="12.75" hidden="1" customHeight="1" outlineLevel="1" x14ac:dyDescent="0.2">
      <c r="A66" s="158" t="s">
        <v>180</v>
      </c>
      <c r="B66" s="70"/>
      <c r="C66" s="71"/>
      <c r="D66" s="72">
        <v>3000</v>
      </c>
      <c r="E66" s="73" t="s">
        <v>124</v>
      </c>
      <c r="F66" s="74">
        <v>6.73</v>
      </c>
      <c r="G66" s="77">
        <f>D66*F66</f>
        <v>20190</v>
      </c>
    </row>
    <row r="67" spans="1:7" s="76" customFormat="1" ht="12.75" hidden="1" customHeight="1" outlineLevel="1" x14ac:dyDescent="0.2">
      <c r="A67" s="158" t="s">
        <v>181</v>
      </c>
      <c r="B67" s="70"/>
      <c r="C67" s="71"/>
      <c r="D67" s="72">
        <v>10</v>
      </c>
      <c r="E67" s="73" t="s">
        <v>126</v>
      </c>
      <c r="F67" s="74">
        <v>20190</v>
      </c>
      <c r="G67" s="77">
        <f>SUM(F67/D67)</f>
        <v>2019</v>
      </c>
    </row>
    <row r="68" spans="1:7" s="76" customFormat="1" ht="12.75" hidden="1" customHeight="1" outlineLevel="1" x14ac:dyDescent="0.2">
      <c r="A68" s="158" t="s">
        <v>127</v>
      </c>
      <c r="B68" s="70"/>
      <c r="C68" s="71"/>
      <c r="D68" s="72">
        <v>160</v>
      </c>
      <c r="E68" s="73" t="s">
        <v>121</v>
      </c>
      <c r="F68" s="74">
        <v>9</v>
      </c>
      <c r="G68" s="77">
        <f>D68*F68</f>
        <v>1440</v>
      </c>
    </row>
    <row r="69" spans="1:7" s="76" customFormat="1" ht="12.75" hidden="1" customHeight="1" outlineLevel="1" x14ac:dyDescent="0.2">
      <c r="A69" s="158" t="s">
        <v>182</v>
      </c>
      <c r="B69" s="70"/>
      <c r="C69" s="71"/>
      <c r="D69" s="72">
        <v>40</v>
      </c>
      <c r="E69" s="73" t="s">
        <v>95</v>
      </c>
      <c r="F69" s="74">
        <v>150</v>
      </c>
      <c r="G69" s="77">
        <f t="shared" ref="G69:G74" si="2">D69*F69</f>
        <v>6000</v>
      </c>
    </row>
    <row r="70" spans="1:7" s="76" customFormat="1" ht="12.75" hidden="1" customHeight="1" outlineLevel="1" x14ac:dyDescent="0.2">
      <c r="A70" s="158" t="s">
        <v>183</v>
      </c>
      <c r="B70" s="70"/>
      <c r="C70" s="71"/>
      <c r="D70" s="72">
        <v>1</v>
      </c>
      <c r="E70" s="73" t="s">
        <v>99</v>
      </c>
      <c r="F70" s="74">
        <v>25000</v>
      </c>
      <c r="G70" s="77">
        <f t="shared" si="2"/>
        <v>25000</v>
      </c>
    </row>
    <row r="71" spans="1:7" s="76" customFormat="1" ht="12.75" hidden="1" customHeight="1" outlineLevel="1" x14ac:dyDescent="0.2">
      <c r="A71" s="158" t="s">
        <v>184</v>
      </c>
      <c r="B71" s="70"/>
      <c r="C71" s="71"/>
      <c r="D71" s="72">
        <v>1</v>
      </c>
      <c r="E71" s="73" t="s">
        <v>99</v>
      </c>
      <c r="F71" s="74">
        <v>25000</v>
      </c>
      <c r="G71" s="77">
        <f t="shared" si="2"/>
        <v>25000</v>
      </c>
    </row>
    <row r="72" spans="1:7" s="76" customFormat="1" ht="12.75" hidden="1" customHeight="1" outlineLevel="1" x14ac:dyDescent="0.2">
      <c r="A72" s="158" t="s">
        <v>185</v>
      </c>
      <c r="B72" s="70"/>
      <c r="C72" s="71"/>
      <c r="D72" s="72">
        <v>5</v>
      </c>
      <c r="E72" s="73" t="s">
        <v>95</v>
      </c>
      <c r="F72" s="74">
        <v>1200</v>
      </c>
      <c r="G72" s="77">
        <f t="shared" si="2"/>
        <v>6000</v>
      </c>
    </row>
    <row r="73" spans="1:7" s="76" customFormat="1" ht="12.75" hidden="1" customHeight="1" outlineLevel="1" x14ac:dyDescent="0.2">
      <c r="A73" s="158" t="s">
        <v>186</v>
      </c>
      <c r="B73" s="70"/>
      <c r="C73" s="71"/>
      <c r="D73" s="72">
        <v>33</v>
      </c>
      <c r="E73" s="73" t="s">
        <v>95</v>
      </c>
      <c r="F73" s="74">
        <v>700</v>
      </c>
      <c r="G73" s="77">
        <f t="shared" si="2"/>
        <v>23100</v>
      </c>
    </row>
    <row r="74" spans="1:7" s="76" customFormat="1" ht="12.75" hidden="1" customHeight="1" outlineLevel="1" x14ac:dyDescent="0.2">
      <c r="A74" s="158" t="s">
        <v>187</v>
      </c>
      <c r="B74" s="70"/>
      <c r="C74" s="71"/>
      <c r="D74" s="72">
        <v>1</v>
      </c>
      <c r="E74" s="73" t="s">
        <v>99</v>
      </c>
      <c r="F74" s="74">
        <v>10000</v>
      </c>
      <c r="G74" s="77">
        <f t="shared" si="2"/>
        <v>10000</v>
      </c>
    </row>
    <row r="75" spans="1:7" s="76" customFormat="1" ht="12.75" collapsed="1" x14ac:dyDescent="0.2">
      <c r="A75" s="161" t="s">
        <v>239</v>
      </c>
      <c r="B75" s="70"/>
      <c r="C75" s="71"/>
      <c r="D75" s="72"/>
      <c r="E75" s="73"/>
      <c r="F75" s="74"/>
      <c r="G75" s="77">
        <f>SUM(G65:G74)</f>
        <v>492749</v>
      </c>
    </row>
    <row r="76" spans="1:7" s="76" customFormat="1" ht="12.75" x14ac:dyDescent="0.2">
      <c r="A76" s="161"/>
      <c r="B76" s="70"/>
      <c r="C76" s="71"/>
      <c r="D76" s="72"/>
      <c r="E76" s="73"/>
      <c r="F76" s="74"/>
      <c r="G76" s="77"/>
    </row>
    <row r="77" spans="1:7" s="76" customFormat="1" ht="12.75" x14ac:dyDescent="0.2">
      <c r="A77" s="92" t="s">
        <v>236</v>
      </c>
      <c r="B77" s="70"/>
      <c r="C77" s="71"/>
      <c r="D77" s="91" t="s">
        <v>76</v>
      </c>
      <c r="E77" s="73" t="s">
        <v>76</v>
      </c>
      <c r="F77" s="74" t="s">
        <v>76</v>
      </c>
      <c r="G77" s="77" t="s">
        <v>76</v>
      </c>
    </row>
    <row r="78" spans="1:7" s="76" customFormat="1" ht="12.75" x14ac:dyDescent="0.2">
      <c r="A78" s="158" t="s">
        <v>234</v>
      </c>
      <c r="B78" s="159"/>
      <c r="C78" s="160"/>
      <c r="D78" s="72"/>
      <c r="E78" s="73"/>
      <c r="F78" s="74"/>
      <c r="G78" s="75"/>
    </row>
    <row r="79" spans="1:7" s="76" customFormat="1" ht="12.75" hidden="1" customHeight="1" outlineLevel="1" x14ac:dyDescent="0.2">
      <c r="A79" s="237" t="s">
        <v>188</v>
      </c>
      <c r="B79" s="238"/>
      <c r="C79" s="239"/>
      <c r="D79" s="72"/>
      <c r="E79" s="73"/>
      <c r="F79" s="74"/>
      <c r="G79" s="75"/>
    </row>
    <row r="80" spans="1:7" s="76" customFormat="1" ht="12.75" hidden="1" customHeight="1" outlineLevel="1" x14ac:dyDescent="0.2">
      <c r="A80" s="240"/>
      <c r="B80" s="241"/>
      <c r="C80" s="242"/>
      <c r="D80" s="72">
        <v>105</v>
      </c>
      <c r="E80" s="73" t="s">
        <v>95</v>
      </c>
      <c r="F80" s="74">
        <v>300</v>
      </c>
      <c r="G80" s="77">
        <f>D80*F80</f>
        <v>31500</v>
      </c>
    </row>
    <row r="81" spans="1:10" s="76" customFormat="1" ht="15" hidden="1" customHeight="1" outlineLevel="1" x14ac:dyDescent="0.2">
      <c r="A81" s="183" t="s">
        <v>127</v>
      </c>
      <c r="B81" s="184"/>
      <c r="C81" s="185"/>
      <c r="D81" s="72">
        <v>630</v>
      </c>
      <c r="E81" s="73" t="s">
        <v>121</v>
      </c>
      <c r="F81" s="74">
        <v>9</v>
      </c>
      <c r="G81" s="77">
        <f>D81*F81</f>
        <v>5670</v>
      </c>
    </row>
    <row r="82" spans="1:10" s="76" customFormat="1" ht="15" hidden="1" customHeight="1" outlineLevel="1" x14ac:dyDescent="0.2">
      <c r="A82" s="186" t="s">
        <v>189</v>
      </c>
      <c r="B82" s="184"/>
      <c r="C82" s="185"/>
      <c r="D82" s="72">
        <v>105</v>
      </c>
      <c r="E82" s="73" t="s">
        <v>95</v>
      </c>
      <c r="F82" s="74">
        <v>150</v>
      </c>
      <c r="G82" s="77">
        <f>D82*F82</f>
        <v>15750</v>
      </c>
    </row>
    <row r="83" spans="1:10" s="76" customFormat="1" ht="15" hidden="1" customHeight="1" outlineLevel="1" x14ac:dyDescent="0.2">
      <c r="A83" s="183" t="s">
        <v>190</v>
      </c>
      <c r="B83" s="184"/>
      <c r="C83" s="185"/>
      <c r="D83" s="72">
        <v>1</v>
      </c>
      <c r="E83" s="73" t="s">
        <v>99</v>
      </c>
      <c r="F83" s="74">
        <v>7500</v>
      </c>
      <c r="G83" s="79">
        <f>D83*F83</f>
        <v>7500</v>
      </c>
    </row>
    <row r="84" spans="1:10" s="76" customFormat="1" collapsed="1" x14ac:dyDescent="0.2">
      <c r="A84" s="162" t="s">
        <v>238</v>
      </c>
      <c r="B84" s="187"/>
      <c r="C84" s="188"/>
      <c r="D84" s="72"/>
      <c r="E84" s="73"/>
      <c r="F84" s="74"/>
      <c r="G84" s="77">
        <f>SUM(G80:G83)</f>
        <v>60420</v>
      </c>
    </row>
    <row r="85" spans="1:10" s="76" customFormat="1" x14ac:dyDescent="0.2">
      <c r="A85" s="158" t="s">
        <v>191</v>
      </c>
      <c r="B85" s="187"/>
      <c r="C85" s="188"/>
      <c r="D85" s="72"/>
      <c r="E85" s="73"/>
      <c r="F85" s="74"/>
      <c r="G85" s="79"/>
    </row>
    <row r="86" spans="1:10" s="76" customFormat="1" ht="15" hidden="1" customHeight="1" outlineLevel="1" x14ac:dyDescent="0.2">
      <c r="A86" s="183" t="s">
        <v>192</v>
      </c>
      <c r="B86" s="187"/>
      <c r="C86" s="188"/>
      <c r="D86" s="72">
        <v>40268</v>
      </c>
      <c r="E86" s="73" t="s">
        <v>134</v>
      </c>
      <c r="F86" s="74">
        <v>2.83</v>
      </c>
      <c r="G86" s="77">
        <f>D86*F86</f>
        <v>113958.44</v>
      </c>
    </row>
    <row r="87" spans="1:10" s="76" customFormat="1" ht="15" hidden="1" customHeight="1" outlineLevel="1" x14ac:dyDescent="0.2">
      <c r="A87" s="183" t="s">
        <v>193</v>
      </c>
      <c r="B87" s="187"/>
      <c r="C87" s="188"/>
      <c r="D87" s="72">
        <v>10</v>
      </c>
      <c r="E87" s="73" t="s">
        <v>95</v>
      </c>
      <c r="F87" s="74">
        <v>400</v>
      </c>
      <c r="G87" s="77">
        <f>D87*F87</f>
        <v>4000</v>
      </c>
    </row>
    <row r="88" spans="1:10" s="76" customFormat="1" ht="15" hidden="1" customHeight="1" outlineLevel="1" x14ac:dyDescent="0.2">
      <c r="A88" s="183" t="s">
        <v>194</v>
      </c>
      <c r="B88" s="187"/>
      <c r="C88" s="188"/>
      <c r="D88" s="72">
        <v>15</v>
      </c>
      <c r="E88" s="73" t="s">
        <v>95</v>
      </c>
      <c r="F88" s="74">
        <v>300</v>
      </c>
      <c r="G88" s="77">
        <f>D88*F88</f>
        <v>4500</v>
      </c>
    </row>
    <row r="89" spans="1:10" s="76" customFormat="1" ht="15" hidden="1" customHeight="1" outlineLevel="1" x14ac:dyDescent="0.2">
      <c r="A89" s="183" t="s">
        <v>195</v>
      </c>
      <c r="B89" s="187"/>
      <c r="C89" s="188"/>
      <c r="D89" s="72">
        <v>1</v>
      </c>
      <c r="E89" s="73" t="s">
        <v>99</v>
      </c>
      <c r="F89" s="74">
        <v>350</v>
      </c>
      <c r="G89" s="77">
        <f>D89*F89</f>
        <v>350</v>
      </c>
    </row>
    <row r="90" spans="1:10" s="76" customFormat="1" ht="15" hidden="1" customHeight="1" outlineLevel="1" x14ac:dyDescent="0.2">
      <c r="A90" s="183" t="s">
        <v>196</v>
      </c>
      <c r="B90" s="187"/>
      <c r="C90" s="188"/>
      <c r="D90" s="72">
        <v>40268</v>
      </c>
      <c r="E90" s="73" t="s">
        <v>134</v>
      </c>
      <c r="F90" s="74">
        <v>0.7</v>
      </c>
      <c r="G90" s="79">
        <f>D90*F90</f>
        <v>28187.599999999999</v>
      </c>
    </row>
    <row r="91" spans="1:10" s="76" customFormat="1" ht="12.75" collapsed="1" x14ac:dyDescent="0.2">
      <c r="A91" s="162" t="s">
        <v>238</v>
      </c>
      <c r="B91" s="159"/>
      <c r="C91" s="160"/>
      <c r="D91" s="72"/>
      <c r="E91" s="73"/>
      <c r="F91" s="74"/>
      <c r="G91" s="75">
        <f>SUM(G86:G90)</f>
        <v>150996.04</v>
      </c>
    </row>
    <row r="92" spans="1:10" s="76" customFormat="1" ht="12.75" x14ac:dyDescent="0.2">
      <c r="A92" s="158" t="s">
        <v>197</v>
      </c>
      <c r="B92" s="159"/>
      <c r="C92" s="160"/>
      <c r="D92" s="72"/>
      <c r="E92" s="73"/>
      <c r="F92" s="74"/>
      <c r="G92" s="75"/>
      <c r="J92" s="76" t="s">
        <v>76</v>
      </c>
    </row>
    <row r="93" spans="1:10" s="76" customFormat="1" ht="12.75" hidden="1" customHeight="1" outlineLevel="1" x14ac:dyDescent="0.2">
      <c r="A93" s="161" t="s">
        <v>198</v>
      </c>
      <c r="B93" s="159"/>
      <c r="C93" s="160"/>
      <c r="D93" s="72">
        <v>40268</v>
      </c>
      <c r="E93" s="73" t="s">
        <v>134</v>
      </c>
      <c r="F93" s="74">
        <v>2</v>
      </c>
      <c r="G93" s="79">
        <f>D93*F93</f>
        <v>80536</v>
      </c>
    </row>
    <row r="94" spans="1:10" s="76" customFormat="1" ht="12.75" collapsed="1" x14ac:dyDescent="0.2">
      <c r="A94" s="162" t="s">
        <v>238</v>
      </c>
      <c r="B94" s="159"/>
      <c r="C94" s="160"/>
      <c r="D94" s="72"/>
      <c r="E94" s="73"/>
      <c r="F94" s="74"/>
      <c r="G94" s="75">
        <f>SUM(G93:G93)</f>
        <v>80536</v>
      </c>
    </row>
    <row r="95" spans="1:10" s="76" customFormat="1" ht="12.75" x14ac:dyDescent="0.2">
      <c r="A95" s="158" t="s">
        <v>48</v>
      </c>
      <c r="B95" s="159"/>
      <c r="C95" s="160"/>
      <c r="D95" s="72"/>
      <c r="E95" s="73"/>
      <c r="F95" s="74"/>
      <c r="G95" s="75"/>
    </row>
    <row r="96" spans="1:10" s="76" customFormat="1" ht="12.75" hidden="1" customHeight="1" outlineLevel="1" x14ac:dyDescent="0.2">
      <c r="A96" s="161" t="s">
        <v>199</v>
      </c>
      <c r="B96" s="159"/>
      <c r="C96" s="160"/>
      <c r="D96" s="72">
        <v>40268</v>
      </c>
      <c r="E96" s="73" t="s">
        <v>134</v>
      </c>
      <c r="F96" s="74">
        <v>1.17</v>
      </c>
      <c r="G96" s="79">
        <f>D96*F96</f>
        <v>47113.56</v>
      </c>
    </row>
    <row r="97" spans="1:7" s="76" customFormat="1" ht="12.75" collapsed="1" x14ac:dyDescent="0.2">
      <c r="A97" s="162" t="s">
        <v>238</v>
      </c>
      <c r="B97" s="159"/>
      <c r="C97" s="160"/>
      <c r="D97" s="72"/>
      <c r="E97" s="73"/>
      <c r="F97" s="74"/>
      <c r="G97" s="77">
        <f>SUM(G96:G96)</f>
        <v>47113.56</v>
      </c>
    </row>
    <row r="98" spans="1:7" s="76" customFormat="1" ht="12.75" x14ac:dyDescent="0.2">
      <c r="A98" s="158" t="s">
        <v>200</v>
      </c>
      <c r="B98" s="159"/>
      <c r="C98" s="160"/>
      <c r="D98" s="72" t="s">
        <v>76</v>
      </c>
      <c r="E98" s="73" t="s">
        <v>76</v>
      </c>
      <c r="F98" s="74" t="s">
        <v>76</v>
      </c>
      <c r="G98" s="77" t="s">
        <v>76</v>
      </c>
    </row>
    <row r="99" spans="1:7" s="76" customFormat="1" ht="12.75" hidden="1" customHeight="1" outlineLevel="1" x14ac:dyDescent="0.2">
      <c r="A99" s="161" t="s">
        <v>201</v>
      </c>
      <c r="B99" s="159"/>
      <c r="C99" s="160"/>
      <c r="D99" s="72">
        <v>1</v>
      </c>
      <c r="E99" s="73" t="s">
        <v>99</v>
      </c>
      <c r="F99" s="74">
        <v>255000</v>
      </c>
      <c r="G99" s="79">
        <f>SUM(F99*D99)</f>
        <v>255000</v>
      </c>
    </row>
    <row r="100" spans="1:7" s="76" customFormat="1" ht="12.75" collapsed="1" x14ac:dyDescent="0.2">
      <c r="A100" s="162" t="s">
        <v>238</v>
      </c>
      <c r="B100" s="159"/>
      <c r="C100" s="160"/>
      <c r="D100" s="72"/>
      <c r="E100" s="73"/>
      <c r="F100" s="74"/>
      <c r="G100" s="77">
        <f>SUM(G99:G99)</f>
        <v>255000</v>
      </c>
    </row>
    <row r="101" spans="1:7" s="76" customFormat="1" ht="13.5" thickBot="1" x14ac:dyDescent="0.25">
      <c r="A101" s="163" t="s">
        <v>235</v>
      </c>
      <c r="B101" s="159"/>
      <c r="C101" s="160"/>
      <c r="D101" s="72"/>
      <c r="E101" s="73"/>
      <c r="F101" s="74"/>
      <c r="G101" s="99">
        <f>SUM(G100+G97+G94+G91+G84)</f>
        <v>594065.6</v>
      </c>
    </row>
    <row r="102" spans="1:7" s="76" customFormat="1" ht="13.5" thickTop="1" x14ac:dyDescent="0.2">
      <c r="A102" s="78"/>
      <c r="B102" s="70"/>
      <c r="C102" s="71"/>
      <c r="D102" s="72"/>
      <c r="E102" s="73"/>
      <c r="F102" s="74"/>
      <c r="G102" s="75"/>
    </row>
    <row r="103" spans="1:7" s="76" customFormat="1" ht="12.75" x14ac:dyDescent="0.2">
      <c r="A103" s="92" t="s">
        <v>113</v>
      </c>
      <c r="B103" s="70"/>
      <c r="C103" s="71"/>
      <c r="D103" s="91"/>
      <c r="E103" s="73"/>
      <c r="F103" s="74"/>
      <c r="G103" s="75"/>
    </row>
    <row r="104" spans="1:7" s="76" customFormat="1" ht="12.75" hidden="1" outlineLevel="1" x14ac:dyDescent="0.2">
      <c r="A104" s="158" t="s">
        <v>202</v>
      </c>
      <c r="B104" s="70"/>
      <c r="C104" s="71"/>
      <c r="D104" s="91">
        <v>1</v>
      </c>
      <c r="E104" s="73" t="s">
        <v>99</v>
      </c>
      <c r="F104" s="74">
        <v>100000</v>
      </c>
      <c r="G104" s="77">
        <f>SUM(F104*D104)</f>
        <v>100000</v>
      </c>
    </row>
    <row r="105" spans="1:7" s="76" customFormat="1" ht="12.75" hidden="1" outlineLevel="1" x14ac:dyDescent="0.2">
      <c r="A105" s="158" t="s">
        <v>116</v>
      </c>
      <c r="B105" s="70"/>
      <c r="C105" s="71"/>
      <c r="D105" s="91">
        <v>3.5</v>
      </c>
      <c r="E105" s="73" t="s">
        <v>117</v>
      </c>
      <c r="F105" s="74">
        <v>1575</v>
      </c>
      <c r="G105" s="77">
        <f t="shared" ref="G105:G117" si="3">SUM(F105*D105)</f>
        <v>5512.5</v>
      </c>
    </row>
    <row r="106" spans="1:7" s="76" customFormat="1" ht="12.75" hidden="1" outlineLevel="1" x14ac:dyDescent="0.2">
      <c r="A106" s="158" t="s">
        <v>118</v>
      </c>
      <c r="B106" s="70"/>
      <c r="C106" s="71"/>
      <c r="D106" s="91">
        <v>1</v>
      </c>
      <c r="E106" s="73" t="s">
        <v>99</v>
      </c>
      <c r="F106" s="74">
        <v>2000</v>
      </c>
      <c r="G106" s="77">
        <f t="shared" si="3"/>
        <v>2000</v>
      </c>
    </row>
    <row r="107" spans="1:7" s="76" customFormat="1" ht="12.75" hidden="1" outlineLevel="1" x14ac:dyDescent="0.2">
      <c r="A107" s="158" t="s">
        <v>119</v>
      </c>
      <c r="B107" s="70"/>
      <c r="C107" s="71"/>
      <c r="D107" s="91">
        <v>10</v>
      </c>
      <c r="E107" s="73" t="s">
        <v>95</v>
      </c>
      <c r="F107" s="74">
        <v>750</v>
      </c>
      <c r="G107" s="77">
        <f t="shared" si="3"/>
        <v>7500</v>
      </c>
    </row>
    <row r="108" spans="1:7" s="76" customFormat="1" ht="12.75" hidden="1" outlineLevel="1" x14ac:dyDescent="0.2">
      <c r="A108" s="158" t="s">
        <v>120</v>
      </c>
      <c r="B108" s="70"/>
      <c r="C108" s="71"/>
      <c r="D108" s="91">
        <v>350</v>
      </c>
      <c r="E108" s="73" t="s">
        <v>99</v>
      </c>
      <c r="F108" s="74">
        <v>22</v>
      </c>
      <c r="G108" s="77">
        <f t="shared" si="3"/>
        <v>7700</v>
      </c>
    </row>
    <row r="109" spans="1:7" s="76" customFormat="1" ht="12.75" hidden="1" outlineLevel="1" x14ac:dyDescent="0.2">
      <c r="A109" s="158" t="s">
        <v>122</v>
      </c>
      <c r="B109" s="70"/>
      <c r="C109" s="71"/>
      <c r="D109" s="91">
        <v>150</v>
      </c>
      <c r="E109" s="73" t="s">
        <v>99</v>
      </c>
      <c r="F109" s="74">
        <v>16.850000000000001</v>
      </c>
      <c r="G109" s="77">
        <f t="shared" si="3"/>
        <v>2527.5</v>
      </c>
    </row>
    <row r="110" spans="1:7" s="76" customFormat="1" ht="12.75" hidden="1" outlineLevel="1" x14ac:dyDescent="0.2">
      <c r="A110" s="158" t="s">
        <v>180</v>
      </c>
      <c r="B110" s="70"/>
      <c r="C110" s="71"/>
      <c r="D110" s="91">
        <v>8200</v>
      </c>
      <c r="E110" s="73" t="s">
        <v>124</v>
      </c>
      <c r="F110" s="74">
        <v>6.73</v>
      </c>
      <c r="G110" s="77">
        <f t="shared" si="3"/>
        <v>55186</v>
      </c>
    </row>
    <row r="111" spans="1:7" s="76" customFormat="1" ht="12.75" hidden="1" outlineLevel="1" x14ac:dyDescent="0.2">
      <c r="A111" s="158" t="s">
        <v>203</v>
      </c>
      <c r="B111" s="70"/>
      <c r="C111" s="71"/>
      <c r="D111" s="91">
        <v>10</v>
      </c>
      <c r="E111" s="73" t="s">
        <v>126</v>
      </c>
      <c r="F111" s="74">
        <v>55186</v>
      </c>
      <c r="G111" s="77">
        <f>SUM(F111*D111/100)</f>
        <v>5518.6</v>
      </c>
    </row>
    <row r="112" spans="1:7" s="76" customFormat="1" ht="12.75" hidden="1" outlineLevel="1" x14ac:dyDescent="0.2">
      <c r="A112" s="158" t="s">
        <v>127</v>
      </c>
      <c r="B112" s="70"/>
      <c r="C112" s="71"/>
      <c r="D112" s="91">
        <v>320</v>
      </c>
      <c r="E112" s="73" t="s">
        <v>121</v>
      </c>
      <c r="F112" s="74">
        <v>9</v>
      </c>
      <c r="G112" s="77">
        <f t="shared" si="3"/>
        <v>2880</v>
      </c>
    </row>
    <row r="113" spans="1:8" s="76" customFormat="1" ht="12.75" hidden="1" outlineLevel="1" x14ac:dyDescent="0.2">
      <c r="A113" s="158" t="s">
        <v>128</v>
      </c>
      <c r="B113" s="70"/>
      <c r="C113" s="71"/>
      <c r="D113" s="91">
        <v>80</v>
      </c>
      <c r="E113" s="73" t="s">
        <v>95</v>
      </c>
      <c r="F113" s="74">
        <v>150</v>
      </c>
      <c r="G113" s="77">
        <f t="shared" si="3"/>
        <v>12000</v>
      </c>
    </row>
    <row r="114" spans="1:8" s="76" customFormat="1" ht="12.75" hidden="1" outlineLevel="1" x14ac:dyDescent="0.2">
      <c r="A114" s="158" t="s">
        <v>129</v>
      </c>
      <c r="B114" s="70"/>
      <c r="C114" s="71"/>
      <c r="D114" s="91">
        <v>1</v>
      </c>
      <c r="E114" s="73" t="s">
        <v>99</v>
      </c>
      <c r="F114" s="74">
        <v>37000</v>
      </c>
      <c r="G114" s="77">
        <f t="shared" si="3"/>
        <v>37000</v>
      </c>
      <c r="H114" s="76" t="s">
        <v>76</v>
      </c>
    </row>
    <row r="115" spans="1:8" s="76" customFormat="1" ht="12.75" hidden="1" outlineLevel="1" x14ac:dyDescent="0.2">
      <c r="A115" s="158" t="s">
        <v>204</v>
      </c>
      <c r="B115" s="70"/>
      <c r="C115" s="71"/>
      <c r="D115" s="91">
        <v>1</v>
      </c>
      <c r="E115" s="73" t="s">
        <v>99</v>
      </c>
      <c r="F115" s="74">
        <v>25000</v>
      </c>
      <c r="G115" s="77">
        <f t="shared" si="3"/>
        <v>25000</v>
      </c>
    </row>
    <row r="116" spans="1:8" s="76" customFormat="1" ht="12.75" hidden="1" outlineLevel="1" x14ac:dyDescent="0.2">
      <c r="A116" s="158" t="s">
        <v>130</v>
      </c>
      <c r="B116" s="70"/>
      <c r="C116" s="71"/>
      <c r="D116" s="91">
        <v>10</v>
      </c>
      <c r="E116" s="73" t="s">
        <v>95</v>
      </c>
      <c r="F116" s="74">
        <v>1200</v>
      </c>
      <c r="G116" s="77">
        <f t="shared" si="3"/>
        <v>12000</v>
      </c>
    </row>
    <row r="117" spans="1:8" s="76" customFormat="1" ht="12.75" hidden="1" outlineLevel="1" x14ac:dyDescent="0.2">
      <c r="A117" s="158" t="s">
        <v>131</v>
      </c>
      <c r="B117" s="70"/>
      <c r="C117" s="71"/>
      <c r="D117" s="91">
        <v>10</v>
      </c>
      <c r="E117" s="73" t="s">
        <v>95</v>
      </c>
      <c r="F117" s="74">
        <v>1000</v>
      </c>
      <c r="G117" s="100">
        <f t="shared" si="3"/>
        <v>10000</v>
      </c>
    </row>
    <row r="118" spans="1:8" s="76" customFormat="1" ht="13.5" collapsed="1" thickBot="1" x14ac:dyDescent="0.25">
      <c r="A118" s="161" t="s">
        <v>205</v>
      </c>
      <c r="B118" s="70"/>
      <c r="C118" s="71"/>
      <c r="D118" s="91"/>
      <c r="E118" s="73"/>
      <c r="F118" s="74"/>
      <c r="G118" s="99">
        <f>SUM(G104:G117)</f>
        <v>284824.59999999998</v>
      </c>
      <c r="H118" s="76" t="s">
        <v>76</v>
      </c>
    </row>
    <row r="119" spans="1:8" s="76" customFormat="1" thickTop="1" thickBot="1" x14ac:dyDescent="0.25">
      <c r="A119" s="141" t="s">
        <v>220</v>
      </c>
      <c r="B119" s="80"/>
      <c r="C119" s="81"/>
      <c r="D119" s="82"/>
      <c r="E119" s="83"/>
      <c r="F119" s="84"/>
      <c r="G119" s="142">
        <f>SUM(G118+G101+G75+G62)</f>
        <v>1571639.2</v>
      </c>
    </row>
    <row r="120" spans="1:8" s="76" customFormat="1" thickTop="1" thickBot="1" x14ac:dyDescent="0.25">
      <c r="A120" s="78"/>
      <c r="B120" s="70"/>
      <c r="C120" s="71"/>
      <c r="D120" s="72"/>
      <c r="E120" s="73"/>
      <c r="F120" s="74"/>
      <c r="G120" s="77"/>
    </row>
    <row r="121" spans="1:8" s="76" customFormat="1" ht="13.5" thickBot="1" x14ac:dyDescent="0.25">
      <c r="A121" s="207" t="s">
        <v>237</v>
      </c>
      <c r="B121" s="208"/>
      <c r="C121" s="208"/>
      <c r="D121" s="208"/>
      <c r="E121" s="208"/>
      <c r="F121" s="208"/>
      <c r="G121" s="209"/>
    </row>
    <row r="122" spans="1:8" s="76" customFormat="1" ht="12.75" x14ac:dyDescent="0.2">
      <c r="A122" s="78" t="s">
        <v>206</v>
      </c>
      <c r="B122" s="70"/>
      <c r="C122" s="71"/>
      <c r="D122" s="72"/>
      <c r="E122" s="73"/>
      <c r="F122" s="74"/>
      <c r="G122" s="77"/>
    </row>
    <row r="123" spans="1:8" s="76" customFormat="1" ht="12.75" hidden="1" outlineLevel="1" x14ac:dyDescent="0.2">
      <c r="A123" s="158" t="s">
        <v>207</v>
      </c>
      <c r="B123" s="70"/>
      <c r="C123" s="71"/>
      <c r="D123" s="72">
        <v>1</v>
      </c>
      <c r="E123" s="73" t="s">
        <v>99</v>
      </c>
      <c r="F123" s="74">
        <v>14000</v>
      </c>
      <c r="G123" s="77">
        <f t="shared" ref="G123:G128" si="4">D123*F123</f>
        <v>14000</v>
      </c>
    </row>
    <row r="124" spans="1:8" s="76" customFormat="1" ht="12.75" hidden="1" outlineLevel="1" x14ac:dyDescent="0.2">
      <c r="A124" s="158" t="s">
        <v>208</v>
      </c>
      <c r="B124" s="70"/>
      <c r="C124" s="71"/>
      <c r="D124" s="91">
        <v>1</v>
      </c>
      <c r="E124" s="73" t="s">
        <v>99</v>
      </c>
      <c r="F124" s="74">
        <v>6500</v>
      </c>
      <c r="G124" s="77">
        <f t="shared" si="4"/>
        <v>6500</v>
      </c>
    </row>
    <row r="125" spans="1:8" s="76" customFormat="1" ht="12.75" hidden="1" outlineLevel="1" x14ac:dyDescent="0.2">
      <c r="A125" s="158" t="s">
        <v>209</v>
      </c>
      <c r="B125" s="70"/>
      <c r="C125" s="71"/>
      <c r="D125" s="91">
        <v>1</v>
      </c>
      <c r="E125" s="73" t="s">
        <v>99</v>
      </c>
      <c r="F125" s="74">
        <v>82000</v>
      </c>
      <c r="G125" s="77">
        <f t="shared" si="4"/>
        <v>82000</v>
      </c>
    </row>
    <row r="126" spans="1:8" s="76" customFormat="1" ht="12.75" hidden="1" outlineLevel="1" x14ac:dyDescent="0.2">
      <c r="A126" s="158" t="s">
        <v>210</v>
      </c>
      <c r="B126" s="70"/>
      <c r="C126" s="71"/>
      <c r="D126" s="91">
        <v>1</v>
      </c>
      <c r="E126" s="73" t="s">
        <v>99</v>
      </c>
      <c r="F126" s="74">
        <v>60000</v>
      </c>
      <c r="G126" s="77">
        <f t="shared" si="4"/>
        <v>60000</v>
      </c>
    </row>
    <row r="127" spans="1:8" s="76" customFormat="1" ht="12.75" hidden="1" outlineLevel="1" x14ac:dyDescent="0.2">
      <c r="A127" s="158" t="s">
        <v>211</v>
      </c>
      <c r="B127" s="70"/>
      <c r="C127" s="71"/>
      <c r="D127" s="91">
        <v>1</v>
      </c>
      <c r="E127" s="73" t="s">
        <v>99</v>
      </c>
      <c r="F127" s="74">
        <v>125000</v>
      </c>
      <c r="G127" s="77">
        <f t="shared" si="4"/>
        <v>125000</v>
      </c>
    </row>
    <row r="128" spans="1:8" s="76" customFormat="1" ht="12.75" hidden="1" outlineLevel="1" x14ac:dyDescent="0.2">
      <c r="A128" s="158" t="s">
        <v>212</v>
      </c>
      <c r="B128" s="70"/>
      <c r="C128" s="71"/>
      <c r="D128" s="91">
        <v>1</v>
      </c>
      <c r="E128" s="73" t="s">
        <v>99</v>
      </c>
      <c r="F128" s="74">
        <v>11000</v>
      </c>
      <c r="G128" s="79">
        <f t="shared" si="4"/>
        <v>11000</v>
      </c>
    </row>
    <row r="129" spans="1:8" s="76" customFormat="1" ht="12.75" collapsed="1" x14ac:dyDescent="0.2">
      <c r="A129" s="161" t="s">
        <v>238</v>
      </c>
      <c r="B129" s="70"/>
      <c r="C129" s="71"/>
      <c r="D129" s="91"/>
      <c r="E129" s="73"/>
      <c r="F129" s="74"/>
      <c r="G129" s="101">
        <f>SUM(G123:G128)</f>
        <v>298500</v>
      </c>
    </row>
    <row r="130" spans="1:8" s="76" customFormat="1" ht="12.75" x14ac:dyDescent="0.2">
      <c r="A130" s="78" t="s">
        <v>213</v>
      </c>
      <c r="B130" s="70"/>
      <c r="C130" s="71"/>
      <c r="D130" s="91"/>
      <c r="E130" s="73"/>
      <c r="F130" s="74"/>
      <c r="G130" s="75"/>
    </row>
    <row r="131" spans="1:8" s="76" customFormat="1" ht="12.75" hidden="1" outlineLevel="1" x14ac:dyDescent="0.2">
      <c r="A131" s="158" t="s">
        <v>214</v>
      </c>
      <c r="B131" s="70"/>
      <c r="C131" s="71"/>
      <c r="D131" s="91">
        <v>1</v>
      </c>
      <c r="E131" s="73" t="s">
        <v>99</v>
      </c>
      <c r="F131" s="74">
        <v>5000</v>
      </c>
      <c r="G131" s="77">
        <f>D131*F131</f>
        <v>5000</v>
      </c>
    </row>
    <row r="132" spans="1:8" s="76" customFormat="1" ht="12.75" hidden="1" outlineLevel="1" x14ac:dyDescent="0.2">
      <c r="A132" s="158" t="s">
        <v>215</v>
      </c>
      <c r="B132" s="70"/>
      <c r="C132" s="71"/>
      <c r="D132" s="91">
        <v>1</v>
      </c>
      <c r="E132" s="73" t="s">
        <v>99</v>
      </c>
      <c r="F132" s="74">
        <v>5000</v>
      </c>
      <c r="G132" s="79">
        <f>D132*F132</f>
        <v>5000</v>
      </c>
    </row>
    <row r="133" spans="1:8" s="76" customFormat="1" ht="12.75" collapsed="1" x14ac:dyDescent="0.2">
      <c r="A133" s="161" t="s">
        <v>238</v>
      </c>
      <c r="B133" s="70"/>
      <c r="C133" s="71"/>
      <c r="D133" s="91"/>
      <c r="E133" s="73"/>
      <c r="F133" s="74"/>
      <c r="G133" s="101">
        <f>SUM(G131:G132)</f>
        <v>10000</v>
      </c>
    </row>
    <row r="134" spans="1:8" s="76" customFormat="1" ht="12.75" x14ac:dyDescent="0.2">
      <c r="A134" s="78" t="s">
        <v>216</v>
      </c>
      <c r="B134" s="70"/>
      <c r="C134" s="71"/>
      <c r="D134" s="91"/>
      <c r="E134" s="73"/>
      <c r="F134" s="74"/>
      <c r="G134" s="75"/>
    </row>
    <row r="135" spans="1:8" s="76" customFormat="1" ht="12.75" hidden="1" outlineLevel="1" x14ac:dyDescent="0.2">
      <c r="A135" s="158" t="s">
        <v>217</v>
      </c>
      <c r="B135" s="70"/>
      <c r="C135" s="71"/>
      <c r="D135" s="91">
        <v>1</v>
      </c>
      <c r="E135" s="73" t="s">
        <v>99</v>
      </c>
      <c r="F135" s="74">
        <v>26707</v>
      </c>
      <c r="G135" s="79">
        <f>D135*F135</f>
        <v>26707</v>
      </c>
    </row>
    <row r="136" spans="1:8" s="76" customFormat="1" ht="12.75" collapsed="1" x14ac:dyDescent="0.2">
      <c r="A136" s="161" t="s">
        <v>238</v>
      </c>
      <c r="B136" s="70"/>
      <c r="C136" s="71"/>
      <c r="D136" s="91"/>
      <c r="E136" s="73"/>
      <c r="F136" s="74"/>
      <c r="G136" s="75">
        <f>'OSE Budget Sheet'!B20</f>
        <v>26648.513999999999</v>
      </c>
    </row>
    <row r="137" spans="1:8" s="76" customFormat="1" ht="12.75" x14ac:dyDescent="0.2">
      <c r="A137" s="78" t="s">
        <v>233</v>
      </c>
      <c r="B137" s="70"/>
      <c r="C137" s="71"/>
      <c r="D137" s="91"/>
      <c r="E137" s="73"/>
      <c r="F137" s="74"/>
      <c r="G137" s="75">
        <f>'OSE Budget Sheet'!B12</f>
        <v>236917.40000000002</v>
      </c>
    </row>
    <row r="138" spans="1:8" s="76" customFormat="1" ht="13.5" thickBot="1" x14ac:dyDescent="0.25">
      <c r="A138" s="210" t="s">
        <v>218</v>
      </c>
      <c r="B138" s="211"/>
      <c r="C138" s="212"/>
      <c r="D138" s="93"/>
      <c r="E138" s="94"/>
      <c r="F138" s="95"/>
      <c r="G138" s="96">
        <f>SUM(G21+G59+G119+G129+G133+G136+G137)</f>
        <v>3000000.1140000001</v>
      </c>
      <c r="H138" s="149"/>
    </row>
    <row r="139" spans="1:8" ht="15" thickTop="1" x14ac:dyDescent="0.2">
      <c r="D139" s="189"/>
      <c r="E139" s="189"/>
      <c r="F139" s="190"/>
      <c r="G139" s="191"/>
    </row>
    <row r="140" spans="1:8" x14ac:dyDescent="0.2">
      <c r="D140" s="189"/>
      <c r="E140" s="189"/>
      <c r="F140" s="190"/>
      <c r="G140" s="191"/>
    </row>
    <row r="141" spans="1:8" x14ac:dyDescent="0.2">
      <c r="D141" s="189"/>
      <c r="E141" s="189"/>
      <c r="F141" s="190"/>
      <c r="G141" s="191"/>
    </row>
    <row r="142" spans="1:8" x14ac:dyDescent="0.2">
      <c r="F142" s="190"/>
      <c r="G142" s="191"/>
    </row>
    <row r="143" spans="1:8" x14ac:dyDescent="0.2">
      <c r="F143" s="190"/>
      <c r="G143" s="191"/>
    </row>
    <row r="144" spans="1:8" x14ac:dyDescent="0.2">
      <c r="F144" s="190"/>
      <c r="G144" s="191"/>
    </row>
    <row r="145" spans="6:7" x14ac:dyDescent="0.2">
      <c r="F145" s="190"/>
      <c r="G145" s="191"/>
    </row>
    <row r="146" spans="6:7" x14ac:dyDescent="0.2">
      <c r="F146" s="190"/>
      <c r="G146" s="191"/>
    </row>
    <row r="147" spans="6:7" x14ac:dyDescent="0.2">
      <c r="F147" s="190"/>
      <c r="G147" s="191"/>
    </row>
    <row r="148" spans="6:7" x14ac:dyDescent="0.2">
      <c r="F148" s="190"/>
      <c r="G148" s="191"/>
    </row>
    <row r="149" spans="6:7" x14ac:dyDescent="0.2">
      <c r="F149" s="190"/>
      <c r="G149" s="191"/>
    </row>
    <row r="150" spans="6:7" x14ac:dyDescent="0.2">
      <c r="F150" s="190"/>
      <c r="G150" s="191"/>
    </row>
    <row r="151" spans="6:7" x14ac:dyDescent="0.2">
      <c r="F151" s="190"/>
      <c r="G151" s="191"/>
    </row>
    <row r="152" spans="6:7" x14ac:dyDescent="0.2">
      <c r="F152" s="190"/>
      <c r="G152" s="191"/>
    </row>
    <row r="153" spans="6:7" x14ac:dyDescent="0.2">
      <c r="F153" s="190"/>
      <c r="G153" s="191"/>
    </row>
    <row r="154" spans="6:7" x14ac:dyDescent="0.2">
      <c r="F154" s="190"/>
      <c r="G154" s="191"/>
    </row>
    <row r="155" spans="6:7" x14ac:dyDescent="0.2">
      <c r="F155" s="190"/>
      <c r="G155" s="191"/>
    </row>
    <row r="156" spans="6:7" x14ac:dyDescent="0.2">
      <c r="F156" s="190"/>
      <c r="G156" s="191"/>
    </row>
    <row r="157" spans="6:7" x14ac:dyDescent="0.2">
      <c r="F157" s="190"/>
      <c r="G157" s="191"/>
    </row>
    <row r="158" spans="6:7" x14ac:dyDescent="0.2">
      <c r="F158" s="190"/>
      <c r="G158" s="191"/>
    </row>
    <row r="159" spans="6:7" x14ac:dyDescent="0.2">
      <c r="F159" s="190"/>
      <c r="G159" s="191"/>
    </row>
    <row r="160" spans="6:7" x14ac:dyDescent="0.2">
      <c r="F160" s="190"/>
      <c r="G160" s="191"/>
    </row>
    <row r="161" spans="6:7" x14ac:dyDescent="0.2">
      <c r="F161" s="190"/>
      <c r="G161" s="191"/>
    </row>
    <row r="162" spans="6:7" x14ac:dyDescent="0.2">
      <c r="F162" s="190"/>
      <c r="G162" s="191"/>
    </row>
    <row r="163" spans="6:7" x14ac:dyDescent="0.2">
      <c r="F163" s="190"/>
      <c r="G163" s="191"/>
    </row>
    <row r="164" spans="6:7" x14ac:dyDescent="0.2">
      <c r="F164" s="190"/>
      <c r="G164" s="191"/>
    </row>
    <row r="165" spans="6:7" x14ac:dyDescent="0.2">
      <c r="F165" s="190"/>
    </row>
    <row r="166" spans="6:7" x14ac:dyDescent="0.2">
      <c r="F166" s="190"/>
    </row>
    <row r="167" spans="6:7" x14ac:dyDescent="0.2">
      <c r="F167" s="190"/>
    </row>
    <row r="168" spans="6:7" x14ac:dyDescent="0.2">
      <c r="F168" s="190"/>
    </row>
    <row r="169" spans="6:7" x14ac:dyDescent="0.2">
      <c r="F169" s="190"/>
    </row>
    <row r="170" spans="6:7" x14ac:dyDescent="0.2">
      <c r="F170" s="190"/>
    </row>
    <row r="171" spans="6:7" x14ac:dyDescent="0.2">
      <c r="F171" s="190"/>
    </row>
    <row r="172" spans="6:7" x14ac:dyDescent="0.2">
      <c r="F172" s="190"/>
    </row>
    <row r="173" spans="6:7" x14ac:dyDescent="0.2">
      <c r="F173" s="190"/>
    </row>
    <row r="174" spans="6:7" x14ac:dyDescent="0.2">
      <c r="F174" s="190"/>
    </row>
    <row r="175" spans="6:7" x14ac:dyDescent="0.2">
      <c r="F175" s="190"/>
    </row>
    <row r="176" spans="6:7" x14ac:dyDescent="0.2">
      <c r="F176" s="190"/>
    </row>
    <row r="177" spans="6:6" x14ac:dyDescent="0.2">
      <c r="F177" s="190"/>
    </row>
    <row r="178" spans="6:6" x14ac:dyDescent="0.2">
      <c r="F178" s="190"/>
    </row>
    <row r="179" spans="6:6" x14ac:dyDescent="0.2">
      <c r="F179" s="190"/>
    </row>
    <row r="180" spans="6:6" x14ac:dyDescent="0.2">
      <c r="F180" s="190"/>
    </row>
    <row r="181" spans="6:6" x14ac:dyDescent="0.2">
      <c r="F181" s="190"/>
    </row>
    <row r="182" spans="6:6" x14ac:dyDescent="0.2">
      <c r="F182" s="190"/>
    </row>
    <row r="183" spans="6:6" x14ac:dyDescent="0.2">
      <c r="F183" s="190"/>
    </row>
    <row r="184" spans="6:6" x14ac:dyDescent="0.2">
      <c r="F184" s="190"/>
    </row>
    <row r="185" spans="6:6" x14ac:dyDescent="0.2">
      <c r="F185" s="190"/>
    </row>
    <row r="186" spans="6:6" x14ac:dyDescent="0.2">
      <c r="F186" s="190"/>
    </row>
    <row r="187" spans="6:6" x14ac:dyDescent="0.2">
      <c r="F187" s="190"/>
    </row>
    <row r="188" spans="6:6" x14ac:dyDescent="0.2">
      <c r="F188" s="190"/>
    </row>
    <row r="189" spans="6:6" x14ac:dyDescent="0.2">
      <c r="F189" s="190"/>
    </row>
    <row r="190" spans="6:6" x14ac:dyDescent="0.2">
      <c r="F190" s="190"/>
    </row>
    <row r="191" spans="6:6" x14ac:dyDescent="0.2">
      <c r="F191" s="190"/>
    </row>
    <row r="192" spans="6:6" x14ac:dyDescent="0.2">
      <c r="F192" s="190"/>
    </row>
    <row r="193" spans="6:6" x14ac:dyDescent="0.2">
      <c r="F193" s="190"/>
    </row>
    <row r="194" spans="6:6" x14ac:dyDescent="0.2">
      <c r="F194" s="190"/>
    </row>
    <row r="195" spans="6:6" x14ac:dyDescent="0.2">
      <c r="F195" s="190"/>
    </row>
    <row r="196" spans="6:6" x14ac:dyDescent="0.2">
      <c r="F196" s="190"/>
    </row>
    <row r="197" spans="6:6" x14ac:dyDescent="0.2">
      <c r="F197" s="190"/>
    </row>
    <row r="198" spans="6:6" x14ac:dyDescent="0.2">
      <c r="F198" s="190"/>
    </row>
    <row r="199" spans="6:6" x14ac:dyDescent="0.2">
      <c r="F199" s="190"/>
    </row>
    <row r="200" spans="6:6" x14ac:dyDescent="0.2">
      <c r="F200" s="190"/>
    </row>
    <row r="201" spans="6:6" x14ac:dyDescent="0.2">
      <c r="F201" s="190"/>
    </row>
    <row r="202" spans="6:6" x14ac:dyDescent="0.2">
      <c r="F202" s="190"/>
    </row>
    <row r="203" spans="6:6" x14ac:dyDescent="0.2">
      <c r="F203" s="190"/>
    </row>
    <row r="204" spans="6:6" x14ac:dyDescent="0.2">
      <c r="F204" s="190"/>
    </row>
    <row r="205" spans="6:6" x14ac:dyDescent="0.2">
      <c r="F205" s="190"/>
    </row>
    <row r="206" spans="6:6" x14ac:dyDescent="0.2">
      <c r="F206" s="190"/>
    </row>
    <row r="207" spans="6:6" x14ac:dyDescent="0.2">
      <c r="F207" s="190"/>
    </row>
    <row r="208" spans="6:6" x14ac:dyDescent="0.2">
      <c r="F208" s="190"/>
    </row>
    <row r="209" spans="6:6" x14ac:dyDescent="0.2">
      <c r="F209" s="190"/>
    </row>
    <row r="210" spans="6:6" x14ac:dyDescent="0.2">
      <c r="F210" s="190"/>
    </row>
    <row r="211" spans="6:6" x14ac:dyDescent="0.2">
      <c r="F211" s="190"/>
    </row>
    <row r="212" spans="6:6" x14ac:dyDescent="0.2">
      <c r="F212" s="190"/>
    </row>
    <row r="213" spans="6:6" x14ac:dyDescent="0.2">
      <c r="F213" s="190"/>
    </row>
    <row r="214" spans="6:6" x14ac:dyDescent="0.2">
      <c r="F214" s="190"/>
    </row>
    <row r="215" spans="6:6" x14ac:dyDescent="0.2">
      <c r="F215" s="190"/>
    </row>
    <row r="216" spans="6:6" x14ac:dyDescent="0.2">
      <c r="F216" s="190"/>
    </row>
    <row r="217" spans="6:6" x14ac:dyDescent="0.2">
      <c r="F217" s="190"/>
    </row>
    <row r="218" spans="6:6" x14ac:dyDescent="0.2">
      <c r="F218" s="190"/>
    </row>
    <row r="219" spans="6:6" x14ac:dyDescent="0.2">
      <c r="F219" s="190"/>
    </row>
    <row r="220" spans="6:6" x14ac:dyDescent="0.2">
      <c r="F220" s="190"/>
    </row>
    <row r="221" spans="6:6" x14ac:dyDescent="0.2">
      <c r="F221" s="190"/>
    </row>
    <row r="222" spans="6:6" x14ac:dyDescent="0.2">
      <c r="F222" s="190"/>
    </row>
    <row r="223" spans="6:6" x14ac:dyDescent="0.2">
      <c r="F223" s="190"/>
    </row>
    <row r="224" spans="6:6" x14ac:dyDescent="0.2">
      <c r="F224" s="190"/>
    </row>
    <row r="225" spans="6:6" x14ac:dyDescent="0.2">
      <c r="F225" s="190"/>
    </row>
    <row r="226" spans="6:6" x14ac:dyDescent="0.2">
      <c r="F226" s="190"/>
    </row>
    <row r="227" spans="6:6" x14ac:dyDescent="0.2">
      <c r="F227" s="190"/>
    </row>
    <row r="228" spans="6:6" x14ac:dyDescent="0.2">
      <c r="F228" s="190"/>
    </row>
    <row r="229" spans="6:6" x14ac:dyDescent="0.2">
      <c r="F229" s="190"/>
    </row>
    <row r="230" spans="6:6" x14ac:dyDescent="0.2">
      <c r="F230" s="190"/>
    </row>
    <row r="231" spans="6:6" x14ac:dyDescent="0.2">
      <c r="F231" s="190"/>
    </row>
    <row r="232" spans="6:6" x14ac:dyDescent="0.2">
      <c r="F232" s="190"/>
    </row>
    <row r="233" spans="6:6" x14ac:dyDescent="0.2">
      <c r="F233" s="190"/>
    </row>
    <row r="234" spans="6:6" x14ac:dyDescent="0.2">
      <c r="F234" s="190"/>
    </row>
    <row r="235" spans="6:6" x14ac:dyDescent="0.2">
      <c r="F235" s="190"/>
    </row>
    <row r="236" spans="6:6" x14ac:dyDescent="0.2">
      <c r="F236" s="190"/>
    </row>
    <row r="237" spans="6:6" x14ac:dyDescent="0.2">
      <c r="F237" s="190"/>
    </row>
    <row r="238" spans="6:6" x14ac:dyDescent="0.2">
      <c r="F238" s="190"/>
    </row>
    <row r="239" spans="6:6" x14ac:dyDescent="0.2">
      <c r="F239" s="190"/>
    </row>
    <row r="240" spans="6:6" x14ac:dyDescent="0.2">
      <c r="F240" s="190"/>
    </row>
    <row r="241" spans="6:6" x14ac:dyDescent="0.2">
      <c r="F241" s="190"/>
    </row>
    <row r="242" spans="6:6" x14ac:dyDescent="0.2">
      <c r="F242" s="190"/>
    </row>
    <row r="243" spans="6:6" x14ac:dyDescent="0.2">
      <c r="F243" s="190"/>
    </row>
    <row r="244" spans="6:6" x14ac:dyDescent="0.2">
      <c r="F244" s="190"/>
    </row>
    <row r="245" spans="6:6" x14ac:dyDescent="0.2">
      <c r="F245" s="190"/>
    </row>
    <row r="246" spans="6:6" x14ac:dyDescent="0.2">
      <c r="F246" s="190"/>
    </row>
    <row r="247" spans="6:6" x14ac:dyDescent="0.2">
      <c r="F247" s="190"/>
    </row>
    <row r="248" spans="6:6" x14ac:dyDescent="0.2">
      <c r="F248" s="190"/>
    </row>
    <row r="249" spans="6:6" x14ac:dyDescent="0.2">
      <c r="F249" s="190"/>
    </row>
    <row r="250" spans="6:6" x14ac:dyDescent="0.2">
      <c r="F250" s="190"/>
    </row>
    <row r="251" spans="6:6" x14ac:dyDescent="0.2">
      <c r="F251" s="190"/>
    </row>
    <row r="252" spans="6:6" x14ac:dyDescent="0.2">
      <c r="F252" s="190"/>
    </row>
    <row r="253" spans="6:6" x14ac:dyDescent="0.2">
      <c r="F253" s="190"/>
    </row>
    <row r="254" spans="6:6" x14ac:dyDescent="0.2">
      <c r="F254" s="190"/>
    </row>
    <row r="255" spans="6:6" x14ac:dyDescent="0.2">
      <c r="F255" s="190"/>
    </row>
    <row r="256" spans="6:6" x14ac:dyDescent="0.2">
      <c r="F256" s="190"/>
    </row>
    <row r="257" spans="6:6" x14ac:dyDescent="0.2">
      <c r="F257" s="190"/>
    </row>
    <row r="258" spans="6:6" x14ac:dyDescent="0.2">
      <c r="F258" s="190"/>
    </row>
    <row r="259" spans="6:6" x14ac:dyDescent="0.2">
      <c r="F259" s="190"/>
    </row>
    <row r="260" spans="6:6" x14ac:dyDescent="0.2">
      <c r="F260" s="190"/>
    </row>
    <row r="261" spans="6:6" x14ac:dyDescent="0.2">
      <c r="F261" s="190"/>
    </row>
    <row r="262" spans="6:6" x14ac:dyDescent="0.2">
      <c r="F262" s="190"/>
    </row>
    <row r="263" spans="6:6" x14ac:dyDescent="0.2">
      <c r="F263" s="190"/>
    </row>
    <row r="264" spans="6:6" x14ac:dyDescent="0.2">
      <c r="F264" s="190"/>
    </row>
    <row r="265" spans="6:6" x14ac:dyDescent="0.2">
      <c r="F265" s="190"/>
    </row>
    <row r="266" spans="6:6" x14ac:dyDescent="0.2">
      <c r="F266" s="190"/>
    </row>
    <row r="267" spans="6:6" x14ac:dyDescent="0.2">
      <c r="F267" s="190"/>
    </row>
    <row r="268" spans="6:6" x14ac:dyDescent="0.2">
      <c r="F268" s="190"/>
    </row>
    <row r="269" spans="6:6" x14ac:dyDescent="0.2">
      <c r="F269" s="190"/>
    </row>
    <row r="270" spans="6:6" x14ac:dyDescent="0.2">
      <c r="F270" s="190"/>
    </row>
    <row r="271" spans="6:6" x14ac:dyDescent="0.2">
      <c r="F271" s="190"/>
    </row>
    <row r="272" spans="6:6" x14ac:dyDescent="0.2">
      <c r="F272" s="190"/>
    </row>
    <row r="273" spans="6:6" x14ac:dyDescent="0.2">
      <c r="F273" s="190"/>
    </row>
    <row r="274" spans="6:6" x14ac:dyDescent="0.2">
      <c r="F274" s="190"/>
    </row>
    <row r="275" spans="6:6" x14ac:dyDescent="0.2">
      <c r="F275" s="190"/>
    </row>
    <row r="276" spans="6:6" x14ac:dyDescent="0.2">
      <c r="F276" s="190"/>
    </row>
    <row r="277" spans="6:6" x14ac:dyDescent="0.2">
      <c r="F277" s="190"/>
    </row>
    <row r="278" spans="6:6" x14ac:dyDescent="0.2">
      <c r="F278" s="190"/>
    </row>
    <row r="279" spans="6:6" x14ac:dyDescent="0.2">
      <c r="F279" s="190"/>
    </row>
    <row r="280" spans="6:6" x14ac:dyDescent="0.2">
      <c r="F280" s="190"/>
    </row>
    <row r="281" spans="6:6" x14ac:dyDescent="0.2">
      <c r="F281" s="190"/>
    </row>
    <row r="282" spans="6:6" x14ac:dyDescent="0.2">
      <c r="F282" s="190"/>
    </row>
    <row r="283" spans="6:6" x14ac:dyDescent="0.2">
      <c r="F283" s="190"/>
    </row>
    <row r="284" spans="6:6" x14ac:dyDescent="0.2">
      <c r="F284" s="190"/>
    </row>
    <row r="285" spans="6:6" x14ac:dyDescent="0.2">
      <c r="F285" s="190"/>
    </row>
    <row r="286" spans="6:6" x14ac:dyDescent="0.2">
      <c r="F286" s="190"/>
    </row>
    <row r="287" spans="6:6" x14ac:dyDescent="0.2">
      <c r="F287" s="190"/>
    </row>
    <row r="288" spans="6:6" x14ac:dyDescent="0.2">
      <c r="F288" s="190"/>
    </row>
    <row r="289" spans="6:6" x14ac:dyDescent="0.2">
      <c r="F289" s="190"/>
    </row>
    <row r="290" spans="6:6" x14ac:dyDescent="0.2">
      <c r="F290" s="190"/>
    </row>
    <row r="291" spans="6:6" x14ac:dyDescent="0.2">
      <c r="F291" s="190"/>
    </row>
    <row r="292" spans="6:6" x14ac:dyDescent="0.2">
      <c r="F292" s="190"/>
    </row>
    <row r="293" spans="6:6" x14ac:dyDescent="0.2">
      <c r="F293" s="190"/>
    </row>
    <row r="294" spans="6:6" x14ac:dyDescent="0.2">
      <c r="F294" s="190"/>
    </row>
    <row r="295" spans="6:6" x14ac:dyDescent="0.2">
      <c r="F295" s="190"/>
    </row>
    <row r="296" spans="6:6" x14ac:dyDescent="0.2">
      <c r="F296" s="190"/>
    </row>
    <row r="297" spans="6:6" x14ac:dyDescent="0.2">
      <c r="F297" s="190"/>
    </row>
    <row r="298" spans="6:6" x14ac:dyDescent="0.2">
      <c r="F298" s="190"/>
    </row>
    <row r="299" spans="6:6" x14ac:dyDescent="0.2">
      <c r="F299" s="190"/>
    </row>
    <row r="300" spans="6:6" x14ac:dyDescent="0.2">
      <c r="F300" s="190"/>
    </row>
    <row r="301" spans="6:6" x14ac:dyDescent="0.2">
      <c r="F301" s="190"/>
    </row>
    <row r="302" spans="6:6" x14ac:dyDescent="0.2">
      <c r="F302" s="190"/>
    </row>
    <row r="303" spans="6:6" x14ac:dyDescent="0.2">
      <c r="F303" s="190"/>
    </row>
    <row r="304" spans="6:6" x14ac:dyDescent="0.2">
      <c r="F304" s="190"/>
    </row>
    <row r="305" spans="6:6" x14ac:dyDescent="0.2">
      <c r="F305" s="190"/>
    </row>
    <row r="306" spans="6:6" x14ac:dyDescent="0.2">
      <c r="F306" s="190"/>
    </row>
    <row r="307" spans="6:6" x14ac:dyDescent="0.2">
      <c r="F307" s="190"/>
    </row>
    <row r="308" spans="6:6" x14ac:dyDescent="0.2">
      <c r="F308" s="190"/>
    </row>
    <row r="309" spans="6:6" x14ac:dyDescent="0.2">
      <c r="F309" s="190"/>
    </row>
    <row r="310" spans="6:6" x14ac:dyDescent="0.2">
      <c r="F310" s="190"/>
    </row>
    <row r="311" spans="6:6" x14ac:dyDescent="0.2">
      <c r="F311" s="190"/>
    </row>
    <row r="312" spans="6:6" x14ac:dyDescent="0.2">
      <c r="F312" s="190"/>
    </row>
    <row r="313" spans="6:6" x14ac:dyDescent="0.2">
      <c r="F313" s="190"/>
    </row>
    <row r="314" spans="6:6" x14ac:dyDescent="0.2">
      <c r="F314" s="190"/>
    </row>
    <row r="315" spans="6:6" x14ac:dyDescent="0.2">
      <c r="F315" s="190"/>
    </row>
    <row r="316" spans="6:6" x14ac:dyDescent="0.2">
      <c r="F316" s="190"/>
    </row>
    <row r="317" spans="6:6" x14ac:dyDescent="0.2">
      <c r="F317" s="190"/>
    </row>
    <row r="318" spans="6:6" x14ac:dyDescent="0.2">
      <c r="F318" s="190"/>
    </row>
    <row r="319" spans="6:6" x14ac:dyDescent="0.2">
      <c r="F319" s="190"/>
    </row>
    <row r="320" spans="6:6" x14ac:dyDescent="0.2">
      <c r="F320" s="190"/>
    </row>
    <row r="321" spans="6:6" x14ac:dyDescent="0.2">
      <c r="F321" s="190"/>
    </row>
    <row r="322" spans="6:6" x14ac:dyDescent="0.2">
      <c r="F322" s="190"/>
    </row>
    <row r="323" spans="6:6" x14ac:dyDescent="0.2">
      <c r="F323" s="190"/>
    </row>
    <row r="324" spans="6:6" x14ac:dyDescent="0.2">
      <c r="F324" s="190"/>
    </row>
    <row r="325" spans="6:6" x14ac:dyDescent="0.2">
      <c r="F325" s="190"/>
    </row>
    <row r="326" spans="6:6" x14ac:dyDescent="0.2">
      <c r="F326" s="190"/>
    </row>
    <row r="327" spans="6:6" x14ac:dyDescent="0.2">
      <c r="F327" s="190"/>
    </row>
    <row r="328" spans="6:6" x14ac:dyDescent="0.2">
      <c r="F328" s="190"/>
    </row>
    <row r="329" spans="6:6" x14ac:dyDescent="0.2">
      <c r="F329" s="190"/>
    </row>
    <row r="330" spans="6:6" x14ac:dyDescent="0.2">
      <c r="F330" s="190"/>
    </row>
    <row r="331" spans="6:6" x14ac:dyDescent="0.2">
      <c r="F331" s="190"/>
    </row>
    <row r="332" spans="6:6" x14ac:dyDescent="0.2">
      <c r="F332" s="190"/>
    </row>
    <row r="333" spans="6:6" x14ac:dyDescent="0.2">
      <c r="F333" s="190"/>
    </row>
    <row r="334" spans="6:6" x14ac:dyDescent="0.2">
      <c r="F334" s="190"/>
    </row>
    <row r="335" spans="6:6" x14ac:dyDescent="0.2">
      <c r="F335" s="190"/>
    </row>
    <row r="336" spans="6:6" x14ac:dyDescent="0.2">
      <c r="F336" s="190"/>
    </row>
    <row r="337" spans="6:6" x14ac:dyDescent="0.2">
      <c r="F337" s="190"/>
    </row>
    <row r="338" spans="6:6" x14ac:dyDescent="0.2">
      <c r="F338" s="190"/>
    </row>
    <row r="339" spans="6:6" x14ac:dyDescent="0.2">
      <c r="F339" s="190"/>
    </row>
    <row r="340" spans="6:6" x14ac:dyDescent="0.2">
      <c r="F340" s="190"/>
    </row>
    <row r="341" spans="6:6" x14ac:dyDescent="0.2">
      <c r="F341" s="190"/>
    </row>
    <row r="342" spans="6:6" x14ac:dyDescent="0.2">
      <c r="F342" s="190"/>
    </row>
    <row r="343" spans="6:6" x14ac:dyDescent="0.2">
      <c r="F343" s="190"/>
    </row>
    <row r="344" spans="6:6" x14ac:dyDescent="0.2">
      <c r="F344" s="190"/>
    </row>
    <row r="345" spans="6:6" x14ac:dyDescent="0.2">
      <c r="F345" s="190"/>
    </row>
    <row r="346" spans="6:6" x14ac:dyDescent="0.2">
      <c r="F346" s="190"/>
    </row>
    <row r="347" spans="6:6" x14ac:dyDescent="0.2">
      <c r="F347" s="190"/>
    </row>
    <row r="348" spans="6:6" x14ac:dyDescent="0.2">
      <c r="F348" s="190"/>
    </row>
    <row r="349" spans="6:6" x14ac:dyDescent="0.2">
      <c r="F349" s="190"/>
    </row>
    <row r="350" spans="6:6" x14ac:dyDescent="0.2">
      <c r="F350" s="190"/>
    </row>
    <row r="351" spans="6:6" x14ac:dyDescent="0.2">
      <c r="F351" s="190"/>
    </row>
    <row r="352" spans="6:6" x14ac:dyDescent="0.2">
      <c r="F352" s="190"/>
    </row>
    <row r="353" spans="6:6" x14ac:dyDescent="0.2">
      <c r="F353" s="190"/>
    </row>
    <row r="354" spans="6:6" x14ac:dyDescent="0.2">
      <c r="F354" s="190"/>
    </row>
    <row r="355" spans="6:6" x14ac:dyDescent="0.2">
      <c r="F355" s="190"/>
    </row>
    <row r="356" spans="6:6" x14ac:dyDescent="0.2">
      <c r="F356" s="190"/>
    </row>
    <row r="357" spans="6:6" x14ac:dyDescent="0.2">
      <c r="F357" s="190"/>
    </row>
    <row r="358" spans="6:6" x14ac:dyDescent="0.2">
      <c r="F358" s="190"/>
    </row>
    <row r="359" spans="6:6" x14ac:dyDescent="0.2">
      <c r="F359" s="190"/>
    </row>
    <row r="360" spans="6:6" x14ac:dyDescent="0.2">
      <c r="F360" s="190"/>
    </row>
    <row r="361" spans="6:6" x14ac:dyDescent="0.2">
      <c r="F361" s="190"/>
    </row>
    <row r="362" spans="6:6" x14ac:dyDescent="0.2">
      <c r="F362" s="190"/>
    </row>
    <row r="363" spans="6:6" x14ac:dyDescent="0.2">
      <c r="F363" s="190"/>
    </row>
    <row r="364" spans="6:6" x14ac:dyDescent="0.2">
      <c r="F364" s="190"/>
    </row>
    <row r="365" spans="6:6" x14ac:dyDescent="0.2">
      <c r="F365" s="190"/>
    </row>
    <row r="366" spans="6:6" x14ac:dyDescent="0.2">
      <c r="F366" s="190"/>
    </row>
    <row r="367" spans="6:6" x14ac:dyDescent="0.2">
      <c r="F367" s="190"/>
    </row>
    <row r="368" spans="6:6" x14ac:dyDescent="0.2">
      <c r="F368" s="190"/>
    </row>
    <row r="369" spans="6:6" x14ac:dyDescent="0.2">
      <c r="F369" s="190"/>
    </row>
    <row r="370" spans="6:6" x14ac:dyDescent="0.2">
      <c r="F370" s="190"/>
    </row>
    <row r="371" spans="6:6" x14ac:dyDescent="0.2">
      <c r="F371" s="190"/>
    </row>
    <row r="372" spans="6:6" x14ac:dyDescent="0.2">
      <c r="F372" s="190"/>
    </row>
    <row r="373" spans="6:6" x14ac:dyDescent="0.2">
      <c r="F373" s="190"/>
    </row>
    <row r="374" spans="6:6" x14ac:dyDescent="0.2">
      <c r="F374" s="190"/>
    </row>
    <row r="375" spans="6:6" x14ac:dyDescent="0.2">
      <c r="F375" s="190"/>
    </row>
    <row r="376" spans="6:6" x14ac:dyDescent="0.2">
      <c r="F376" s="190"/>
    </row>
    <row r="377" spans="6:6" x14ac:dyDescent="0.2">
      <c r="F377" s="190"/>
    </row>
    <row r="378" spans="6:6" x14ac:dyDescent="0.2">
      <c r="F378" s="190"/>
    </row>
    <row r="379" spans="6:6" x14ac:dyDescent="0.2">
      <c r="F379" s="190"/>
    </row>
    <row r="380" spans="6:6" x14ac:dyDescent="0.2">
      <c r="F380" s="190"/>
    </row>
    <row r="381" spans="6:6" x14ac:dyDescent="0.2">
      <c r="F381" s="190"/>
    </row>
    <row r="382" spans="6:6" x14ac:dyDescent="0.2">
      <c r="F382" s="190"/>
    </row>
    <row r="383" spans="6:6" x14ac:dyDescent="0.2">
      <c r="F383" s="190"/>
    </row>
    <row r="384" spans="6:6" x14ac:dyDescent="0.2">
      <c r="F384" s="190"/>
    </row>
    <row r="385" spans="6:6" x14ac:dyDescent="0.2">
      <c r="F385" s="190"/>
    </row>
    <row r="386" spans="6:6" x14ac:dyDescent="0.2">
      <c r="F386" s="190"/>
    </row>
    <row r="387" spans="6:6" x14ac:dyDescent="0.2">
      <c r="F387" s="190"/>
    </row>
    <row r="388" spans="6:6" x14ac:dyDescent="0.2">
      <c r="F388" s="190"/>
    </row>
    <row r="389" spans="6:6" x14ac:dyDescent="0.2">
      <c r="F389" s="190"/>
    </row>
    <row r="390" spans="6:6" x14ac:dyDescent="0.2">
      <c r="F390" s="190"/>
    </row>
    <row r="391" spans="6:6" x14ac:dyDescent="0.2">
      <c r="F391" s="190"/>
    </row>
    <row r="392" spans="6:6" x14ac:dyDescent="0.2">
      <c r="F392" s="190"/>
    </row>
    <row r="393" spans="6:6" x14ac:dyDescent="0.2">
      <c r="F393" s="190"/>
    </row>
    <row r="394" spans="6:6" x14ac:dyDescent="0.2">
      <c r="F394" s="190"/>
    </row>
    <row r="395" spans="6:6" x14ac:dyDescent="0.2">
      <c r="F395" s="190"/>
    </row>
    <row r="396" spans="6:6" x14ac:dyDescent="0.2">
      <c r="F396" s="190"/>
    </row>
    <row r="397" spans="6:6" x14ac:dyDescent="0.2">
      <c r="F397" s="190"/>
    </row>
    <row r="398" spans="6:6" x14ac:dyDescent="0.2">
      <c r="F398" s="190"/>
    </row>
    <row r="399" spans="6:6" x14ac:dyDescent="0.2">
      <c r="F399" s="190"/>
    </row>
    <row r="400" spans="6:6" x14ac:dyDescent="0.2">
      <c r="F400" s="190"/>
    </row>
    <row r="401" spans="6:6" x14ac:dyDescent="0.2">
      <c r="F401" s="190"/>
    </row>
    <row r="402" spans="6:6" x14ac:dyDescent="0.2">
      <c r="F402" s="190"/>
    </row>
    <row r="403" spans="6:6" x14ac:dyDescent="0.2">
      <c r="F403" s="190"/>
    </row>
    <row r="404" spans="6:6" x14ac:dyDescent="0.2">
      <c r="F404" s="190"/>
    </row>
    <row r="405" spans="6:6" x14ac:dyDescent="0.2">
      <c r="F405" s="190"/>
    </row>
    <row r="406" spans="6:6" x14ac:dyDescent="0.2">
      <c r="F406" s="190"/>
    </row>
    <row r="407" spans="6:6" x14ac:dyDescent="0.2">
      <c r="F407" s="190"/>
    </row>
    <row r="408" spans="6:6" x14ac:dyDescent="0.2">
      <c r="F408" s="190"/>
    </row>
    <row r="409" spans="6:6" x14ac:dyDescent="0.2">
      <c r="F409" s="190"/>
    </row>
    <row r="410" spans="6:6" x14ac:dyDescent="0.2">
      <c r="F410" s="190"/>
    </row>
    <row r="411" spans="6:6" x14ac:dyDescent="0.2">
      <c r="F411" s="190"/>
    </row>
    <row r="412" spans="6:6" x14ac:dyDescent="0.2">
      <c r="F412" s="190"/>
    </row>
    <row r="413" spans="6:6" x14ac:dyDescent="0.2">
      <c r="F413" s="190"/>
    </row>
    <row r="414" spans="6:6" x14ac:dyDescent="0.2">
      <c r="F414" s="190"/>
    </row>
    <row r="415" spans="6:6" x14ac:dyDescent="0.2">
      <c r="F415" s="190"/>
    </row>
    <row r="416" spans="6:6" x14ac:dyDescent="0.2">
      <c r="F416" s="190"/>
    </row>
    <row r="417" spans="6:6" x14ac:dyDescent="0.2">
      <c r="F417" s="190"/>
    </row>
    <row r="418" spans="6:6" x14ac:dyDescent="0.2">
      <c r="F418" s="190"/>
    </row>
    <row r="419" spans="6:6" x14ac:dyDescent="0.2">
      <c r="F419" s="190"/>
    </row>
    <row r="420" spans="6:6" x14ac:dyDescent="0.2">
      <c r="F420" s="190"/>
    </row>
    <row r="421" spans="6:6" x14ac:dyDescent="0.2">
      <c r="F421" s="190"/>
    </row>
    <row r="422" spans="6:6" x14ac:dyDescent="0.2">
      <c r="F422" s="190"/>
    </row>
    <row r="423" spans="6:6" x14ac:dyDescent="0.2">
      <c r="F423" s="190"/>
    </row>
    <row r="424" spans="6:6" x14ac:dyDescent="0.2">
      <c r="F424" s="190"/>
    </row>
    <row r="425" spans="6:6" x14ac:dyDescent="0.2">
      <c r="F425" s="190"/>
    </row>
    <row r="426" spans="6:6" x14ac:dyDescent="0.2">
      <c r="F426" s="190"/>
    </row>
    <row r="427" spans="6:6" x14ac:dyDescent="0.2">
      <c r="F427" s="190"/>
    </row>
    <row r="428" spans="6:6" x14ac:dyDescent="0.2">
      <c r="F428" s="190"/>
    </row>
    <row r="429" spans="6:6" x14ac:dyDescent="0.2">
      <c r="F429" s="190"/>
    </row>
    <row r="430" spans="6:6" x14ac:dyDescent="0.2">
      <c r="F430" s="190"/>
    </row>
    <row r="431" spans="6:6" x14ac:dyDescent="0.2">
      <c r="F431" s="190"/>
    </row>
    <row r="432" spans="6:6" x14ac:dyDescent="0.2">
      <c r="F432" s="190"/>
    </row>
    <row r="433" spans="6:6" x14ac:dyDescent="0.2">
      <c r="F433" s="190"/>
    </row>
    <row r="434" spans="6:6" x14ac:dyDescent="0.2">
      <c r="F434" s="190"/>
    </row>
    <row r="435" spans="6:6" x14ac:dyDescent="0.2">
      <c r="F435" s="190"/>
    </row>
    <row r="436" spans="6:6" x14ac:dyDescent="0.2">
      <c r="F436" s="190"/>
    </row>
    <row r="437" spans="6:6" x14ac:dyDescent="0.2">
      <c r="F437" s="190"/>
    </row>
    <row r="438" spans="6:6" x14ac:dyDescent="0.2">
      <c r="F438" s="190"/>
    </row>
    <row r="439" spans="6:6" x14ac:dyDescent="0.2">
      <c r="F439" s="190"/>
    </row>
    <row r="440" spans="6:6" x14ac:dyDescent="0.2">
      <c r="F440" s="190"/>
    </row>
    <row r="441" spans="6:6" x14ac:dyDescent="0.2">
      <c r="F441" s="190"/>
    </row>
    <row r="442" spans="6:6" x14ac:dyDescent="0.2">
      <c r="F442" s="190"/>
    </row>
    <row r="443" spans="6:6" x14ac:dyDescent="0.2">
      <c r="F443" s="190"/>
    </row>
    <row r="444" spans="6:6" x14ac:dyDescent="0.2">
      <c r="F444" s="190"/>
    </row>
    <row r="445" spans="6:6" x14ac:dyDescent="0.2">
      <c r="F445" s="190"/>
    </row>
    <row r="446" spans="6:6" x14ac:dyDescent="0.2">
      <c r="F446" s="190"/>
    </row>
    <row r="447" spans="6:6" x14ac:dyDescent="0.2">
      <c r="F447" s="190"/>
    </row>
    <row r="448" spans="6:6" x14ac:dyDescent="0.2">
      <c r="F448" s="190"/>
    </row>
    <row r="449" spans="6:6" x14ac:dyDescent="0.2">
      <c r="F449" s="190"/>
    </row>
    <row r="450" spans="6:6" x14ac:dyDescent="0.2">
      <c r="F450" s="190"/>
    </row>
    <row r="451" spans="6:6" x14ac:dyDescent="0.2">
      <c r="F451" s="190"/>
    </row>
    <row r="452" spans="6:6" x14ac:dyDescent="0.2">
      <c r="F452" s="190"/>
    </row>
    <row r="453" spans="6:6" x14ac:dyDescent="0.2">
      <c r="F453" s="190"/>
    </row>
    <row r="454" spans="6:6" x14ac:dyDescent="0.2">
      <c r="F454" s="190"/>
    </row>
    <row r="455" spans="6:6" x14ac:dyDescent="0.2">
      <c r="F455" s="190"/>
    </row>
    <row r="456" spans="6:6" x14ac:dyDescent="0.2">
      <c r="F456" s="190"/>
    </row>
    <row r="457" spans="6:6" x14ac:dyDescent="0.2">
      <c r="F457" s="190"/>
    </row>
    <row r="458" spans="6:6" x14ac:dyDescent="0.2">
      <c r="F458" s="190"/>
    </row>
    <row r="459" spans="6:6" x14ac:dyDescent="0.2">
      <c r="F459" s="190"/>
    </row>
    <row r="460" spans="6:6" x14ac:dyDescent="0.2">
      <c r="F460" s="190"/>
    </row>
    <row r="461" spans="6:6" x14ac:dyDescent="0.2">
      <c r="F461" s="190"/>
    </row>
    <row r="462" spans="6:6" x14ac:dyDescent="0.2">
      <c r="F462" s="190"/>
    </row>
    <row r="463" spans="6:6" x14ac:dyDescent="0.2">
      <c r="F463" s="190"/>
    </row>
    <row r="464" spans="6:6" x14ac:dyDescent="0.2">
      <c r="F464" s="190"/>
    </row>
    <row r="465" spans="6:6" x14ac:dyDescent="0.2">
      <c r="F465" s="190"/>
    </row>
    <row r="466" spans="6:6" x14ac:dyDescent="0.2">
      <c r="F466" s="190"/>
    </row>
    <row r="467" spans="6:6" x14ac:dyDescent="0.2">
      <c r="F467" s="190"/>
    </row>
    <row r="468" spans="6:6" x14ac:dyDescent="0.2">
      <c r="F468" s="190"/>
    </row>
    <row r="469" spans="6:6" x14ac:dyDescent="0.2">
      <c r="F469" s="190"/>
    </row>
    <row r="470" spans="6:6" x14ac:dyDescent="0.2">
      <c r="F470" s="190"/>
    </row>
    <row r="471" spans="6:6" x14ac:dyDescent="0.2">
      <c r="F471" s="190"/>
    </row>
    <row r="472" spans="6:6" x14ac:dyDescent="0.2">
      <c r="F472" s="190"/>
    </row>
    <row r="473" spans="6:6" x14ac:dyDescent="0.2">
      <c r="F473" s="190"/>
    </row>
    <row r="474" spans="6:6" x14ac:dyDescent="0.2">
      <c r="F474" s="190"/>
    </row>
    <row r="475" spans="6:6" x14ac:dyDescent="0.2">
      <c r="F475" s="190"/>
    </row>
    <row r="476" spans="6:6" x14ac:dyDescent="0.2">
      <c r="F476" s="190"/>
    </row>
    <row r="477" spans="6:6" x14ac:dyDescent="0.2">
      <c r="F477" s="190"/>
    </row>
    <row r="478" spans="6:6" x14ac:dyDescent="0.2">
      <c r="F478" s="190"/>
    </row>
    <row r="479" spans="6:6" x14ac:dyDescent="0.2">
      <c r="F479" s="190"/>
    </row>
    <row r="480" spans="6:6" x14ac:dyDescent="0.2">
      <c r="F480" s="190"/>
    </row>
    <row r="481" spans="6:6" x14ac:dyDescent="0.2">
      <c r="F481" s="190"/>
    </row>
    <row r="482" spans="6:6" x14ac:dyDescent="0.2">
      <c r="F482" s="190"/>
    </row>
    <row r="483" spans="6:6" x14ac:dyDescent="0.2">
      <c r="F483" s="190"/>
    </row>
    <row r="484" spans="6:6" x14ac:dyDescent="0.2">
      <c r="F484" s="190"/>
    </row>
    <row r="485" spans="6:6" x14ac:dyDescent="0.2">
      <c r="F485" s="190"/>
    </row>
    <row r="486" spans="6:6" x14ac:dyDescent="0.2">
      <c r="F486" s="190"/>
    </row>
    <row r="487" spans="6:6" x14ac:dyDescent="0.2">
      <c r="F487" s="190"/>
    </row>
    <row r="488" spans="6:6" x14ac:dyDescent="0.2">
      <c r="F488" s="190"/>
    </row>
    <row r="489" spans="6:6" x14ac:dyDescent="0.2">
      <c r="F489" s="190"/>
    </row>
    <row r="490" spans="6:6" x14ac:dyDescent="0.2">
      <c r="F490" s="190"/>
    </row>
    <row r="491" spans="6:6" x14ac:dyDescent="0.2">
      <c r="F491" s="190"/>
    </row>
    <row r="492" spans="6:6" x14ac:dyDescent="0.2">
      <c r="F492" s="190"/>
    </row>
    <row r="493" spans="6:6" x14ac:dyDescent="0.2">
      <c r="F493" s="190"/>
    </row>
    <row r="494" spans="6:6" x14ac:dyDescent="0.2">
      <c r="F494" s="190"/>
    </row>
    <row r="495" spans="6:6" x14ac:dyDescent="0.2">
      <c r="F495" s="190"/>
    </row>
    <row r="496" spans="6:6" x14ac:dyDescent="0.2">
      <c r="F496" s="190"/>
    </row>
    <row r="497" spans="6:6" x14ac:dyDescent="0.2">
      <c r="F497" s="190"/>
    </row>
    <row r="498" spans="6:6" x14ac:dyDescent="0.2">
      <c r="F498" s="190"/>
    </row>
    <row r="499" spans="6:6" x14ac:dyDescent="0.2">
      <c r="F499" s="190"/>
    </row>
    <row r="500" spans="6:6" x14ac:dyDescent="0.2">
      <c r="F500" s="190"/>
    </row>
    <row r="501" spans="6:6" x14ac:dyDescent="0.2">
      <c r="F501" s="190"/>
    </row>
    <row r="502" spans="6:6" x14ac:dyDescent="0.2">
      <c r="F502" s="190"/>
    </row>
    <row r="503" spans="6:6" x14ac:dyDescent="0.2">
      <c r="F503" s="190"/>
    </row>
    <row r="504" spans="6:6" x14ac:dyDescent="0.2">
      <c r="F504" s="190"/>
    </row>
    <row r="505" spans="6:6" x14ac:dyDescent="0.2">
      <c r="F505" s="190"/>
    </row>
    <row r="506" spans="6:6" x14ac:dyDescent="0.2">
      <c r="F506" s="190"/>
    </row>
    <row r="507" spans="6:6" x14ac:dyDescent="0.2">
      <c r="F507" s="190"/>
    </row>
    <row r="508" spans="6:6" x14ac:dyDescent="0.2">
      <c r="F508" s="190"/>
    </row>
    <row r="509" spans="6:6" x14ac:dyDescent="0.2">
      <c r="F509" s="190"/>
    </row>
    <row r="510" spans="6:6" x14ac:dyDescent="0.2">
      <c r="F510" s="190"/>
    </row>
    <row r="511" spans="6:6" x14ac:dyDescent="0.2">
      <c r="F511" s="190"/>
    </row>
    <row r="512" spans="6:6" x14ac:dyDescent="0.2">
      <c r="F512" s="190"/>
    </row>
    <row r="513" spans="6:6" x14ac:dyDescent="0.2">
      <c r="F513" s="190"/>
    </row>
    <row r="514" spans="6:6" x14ac:dyDescent="0.2">
      <c r="F514" s="190"/>
    </row>
    <row r="515" spans="6:6" x14ac:dyDescent="0.2">
      <c r="F515" s="190"/>
    </row>
    <row r="516" spans="6:6" x14ac:dyDescent="0.2">
      <c r="F516" s="190"/>
    </row>
    <row r="517" spans="6:6" x14ac:dyDescent="0.2">
      <c r="F517" s="190"/>
    </row>
    <row r="518" spans="6:6" x14ac:dyDescent="0.2">
      <c r="F518" s="190"/>
    </row>
    <row r="519" spans="6:6" x14ac:dyDescent="0.2">
      <c r="F519" s="190"/>
    </row>
    <row r="520" spans="6:6" x14ac:dyDescent="0.2">
      <c r="F520" s="190"/>
    </row>
    <row r="521" spans="6:6" x14ac:dyDescent="0.2">
      <c r="F521" s="190"/>
    </row>
    <row r="522" spans="6:6" x14ac:dyDescent="0.2">
      <c r="F522" s="190"/>
    </row>
    <row r="523" spans="6:6" x14ac:dyDescent="0.2">
      <c r="F523" s="190"/>
    </row>
    <row r="524" spans="6:6" x14ac:dyDescent="0.2">
      <c r="F524" s="190"/>
    </row>
    <row r="525" spans="6:6" x14ac:dyDescent="0.2">
      <c r="F525" s="190"/>
    </row>
    <row r="526" spans="6:6" x14ac:dyDescent="0.2">
      <c r="F526" s="190"/>
    </row>
    <row r="527" spans="6:6" x14ac:dyDescent="0.2">
      <c r="F527" s="190"/>
    </row>
    <row r="528" spans="6:6" x14ac:dyDescent="0.2">
      <c r="F528" s="190"/>
    </row>
    <row r="529" spans="6:6" x14ac:dyDescent="0.2">
      <c r="F529" s="190"/>
    </row>
    <row r="530" spans="6:6" x14ac:dyDescent="0.2">
      <c r="F530" s="190"/>
    </row>
    <row r="531" spans="6:6" x14ac:dyDescent="0.2">
      <c r="F531" s="190"/>
    </row>
    <row r="532" spans="6:6" x14ac:dyDescent="0.2">
      <c r="F532" s="190"/>
    </row>
    <row r="533" spans="6:6" x14ac:dyDescent="0.2">
      <c r="F533" s="190"/>
    </row>
    <row r="534" spans="6:6" x14ac:dyDescent="0.2">
      <c r="F534" s="190"/>
    </row>
    <row r="535" spans="6:6" x14ac:dyDescent="0.2">
      <c r="F535" s="190"/>
    </row>
    <row r="536" spans="6:6" x14ac:dyDescent="0.2">
      <c r="F536" s="190"/>
    </row>
    <row r="537" spans="6:6" x14ac:dyDescent="0.2">
      <c r="F537" s="190"/>
    </row>
    <row r="538" spans="6:6" x14ac:dyDescent="0.2">
      <c r="F538" s="190"/>
    </row>
    <row r="539" spans="6:6" x14ac:dyDescent="0.2">
      <c r="F539" s="190"/>
    </row>
    <row r="540" spans="6:6" x14ac:dyDescent="0.2">
      <c r="F540" s="190"/>
    </row>
    <row r="541" spans="6:6" x14ac:dyDescent="0.2">
      <c r="F541" s="190"/>
    </row>
    <row r="542" spans="6:6" x14ac:dyDescent="0.2">
      <c r="F542" s="190"/>
    </row>
    <row r="543" spans="6:6" x14ac:dyDescent="0.2">
      <c r="F543" s="190"/>
    </row>
    <row r="544" spans="6:6" x14ac:dyDescent="0.2">
      <c r="F544" s="190"/>
    </row>
    <row r="545" spans="6:6" x14ac:dyDescent="0.2">
      <c r="F545" s="190"/>
    </row>
    <row r="546" spans="6:6" x14ac:dyDescent="0.2">
      <c r="F546" s="190"/>
    </row>
    <row r="547" spans="6:6" x14ac:dyDescent="0.2">
      <c r="F547" s="190"/>
    </row>
    <row r="548" spans="6:6" x14ac:dyDescent="0.2">
      <c r="F548" s="190"/>
    </row>
    <row r="549" spans="6:6" x14ac:dyDescent="0.2">
      <c r="F549" s="190"/>
    </row>
    <row r="550" spans="6:6" x14ac:dyDescent="0.2">
      <c r="F550" s="190"/>
    </row>
    <row r="551" spans="6:6" x14ac:dyDescent="0.2">
      <c r="F551" s="190"/>
    </row>
    <row r="552" spans="6:6" x14ac:dyDescent="0.2">
      <c r="F552" s="190"/>
    </row>
    <row r="553" spans="6:6" x14ac:dyDescent="0.2">
      <c r="F553" s="190"/>
    </row>
    <row r="554" spans="6:6" x14ac:dyDescent="0.2">
      <c r="F554" s="190"/>
    </row>
    <row r="555" spans="6:6" x14ac:dyDescent="0.2">
      <c r="F555" s="190"/>
    </row>
    <row r="556" spans="6:6" x14ac:dyDescent="0.2">
      <c r="F556" s="190"/>
    </row>
    <row r="557" spans="6:6" x14ac:dyDescent="0.2">
      <c r="F557" s="190"/>
    </row>
    <row r="558" spans="6:6" x14ac:dyDescent="0.2">
      <c r="F558" s="190"/>
    </row>
    <row r="559" spans="6:6" x14ac:dyDescent="0.2">
      <c r="F559" s="190"/>
    </row>
    <row r="560" spans="6:6" x14ac:dyDescent="0.2">
      <c r="F560" s="190"/>
    </row>
    <row r="561" spans="6:6" x14ac:dyDescent="0.2">
      <c r="F561" s="190"/>
    </row>
    <row r="562" spans="6:6" x14ac:dyDescent="0.2">
      <c r="F562" s="190"/>
    </row>
    <row r="563" spans="6:6" x14ac:dyDescent="0.2">
      <c r="F563" s="190"/>
    </row>
    <row r="564" spans="6:6" x14ac:dyDescent="0.2">
      <c r="F564" s="190"/>
    </row>
    <row r="565" spans="6:6" x14ac:dyDescent="0.2">
      <c r="F565" s="190"/>
    </row>
    <row r="566" spans="6:6" x14ac:dyDescent="0.2">
      <c r="F566" s="190"/>
    </row>
    <row r="567" spans="6:6" x14ac:dyDescent="0.2">
      <c r="F567" s="190"/>
    </row>
    <row r="568" spans="6:6" x14ac:dyDescent="0.2">
      <c r="F568" s="190"/>
    </row>
    <row r="569" spans="6:6" x14ac:dyDescent="0.2">
      <c r="F569" s="190"/>
    </row>
    <row r="570" spans="6:6" x14ac:dyDescent="0.2">
      <c r="F570" s="190"/>
    </row>
    <row r="571" spans="6:6" x14ac:dyDescent="0.2">
      <c r="F571" s="190"/>
    </row>
    <row r="572" spans="6:6" x14ac:dyDescent="0.2">
      <c r="F572" s="190"/>
    </row>
    <row r="573" spans="6:6" x14ac:dyDescent="0.2">
      <c r="F573" s="190"/>
    </row>
    <row r="574" spans="6:6" x14ac:dyDescent="0.2">
      <c r="F574" s="190"/>
    </row>
    <row r="575" spans="6:6" x14ac:dyDescent="0.2">
      <c r="F575" s="190"/>
    </row>
    <row r="576" spans="6:6" x14ac:dyDescent="0.2">
      <c r="F576" s="190"/>
    </row>
    <row r="577" spans="6:6" x14ac:dyDescent="0.2">
      <c r="F577" s="190"/>
    </row>
    <row r="578" spans="6:6" x14ac:dyDescent="0.2">
      <c r="F578" s="190"/>
    </row>
    <row r="579" spans="6:6" x14ac:dyDescent="0.2">
      <c r="F579" s="190"/>
    </row>
    <row r="580" spans="6:6" x14ac:dyDescent="0.2">
      <c r="F580" s="190"/>
    </row>
    <row r="581" spans="6:6" x14ac:dyDescent="0.2">
      <c r="F581" s="190"/>
    </row>
    <row r="582" spans="6:6" x14ac:dyDescent="0.2">
      <c r="F582" s="190"/>
    </row>
    <row r="583" spans="6:6" x14ac:dyDescent="0.2">
      <c r="F583" s="190"/>
    </row>
    <row r="584" spans="6:6" x14ac:dyDescent="0.2">
      <c r="F584" s="190"/>
    </row>
    <row r="585" spans="6:6" x14ac:dyDescent="0.2">
      <c r="F585" s="190"/>
    </row>
    <row r="586" spans="6:6" x14ac:dyDescent="0.2">
      <c r="F586" s="190"/>
    </row>
    <row r="587" spans="6:6" x14ac:dyDescent="0.2">
      <c r="F587" s="190"/>
    </row>
    <row r="588" spans="6:6" x14ac:dyDescent="0.2">
      <c r="F588" s="190"/>
    </row>
    <row r="589" spans="6:6" x14ac:dyDescent="0.2">
      <c r="F589" s="190"/>
    </row>
    <row r="590" spans="6:6" x14ac:dyDescent="0.2">
      <c r="F590" s="190"/>
    </row>
    <row r="591" spans="6:6" x14ac:dyDescent="0.2">
      <c r="F591" s="190"/>
    </row>
    <row r="592" spans="6:6" x14ac:dyDescent="0.2">
      <c r="F592" s="190"/>
    </row>
    <row r="593" spans="6:6" x14ac:dyDescent="0.2">
      <c r="F593" s="190"/>
    </row>
    <row r="594" spans="6:6" x14ac:dyDescent="0.2">
      <c r="F594" s="190"/>
    </row>
    <row r="595" spans="6:6" x14ac:dyDescent="0.2">
      <c r="F595" s="190"/>
    </row>
    <row r="596" spans="6:6" x14ac:dyDescent="0.2">
      <c r="F596" s="190"/>
    </row>
    <row r="597" spans="6:6" x14ac:dyDescent="0.2">
      <c r="F597" s="190"/>
    </row>
    <row r="598" spans="6:6" x14ac:dyDescent="0.2">
      <c r="F598" s="190"/>
    </row>
    <row r="599" spans="6:6" x14ac:dyDescent="0.2">
      <c r="F599" s="190"/>
    </row>
    <row r="600" spans="6:6" x14ac:dyDescent="0.2">
      <c r="F600" s="190"/>
    </row>
    <row r="601" spans="6:6" x14ac:dyDescent="0.2">
      <c r="F601" s="190"/>
    </row>
    <row r="602" spans="6:6" x14ac:dyDescent="0.2">
      <c r="F602" s="190"/>
    </row>
    <row r="603" spans="6:6" x14ac:dyDescent="0.2">
      <c r="F603" s="190"/>
    </row>
    <row r="604" spans="6:6" x14ac:dyDescent="0.2">
      <c r="F604" s="190"/>
    </row>
    <row r="605" spans="6:6" x14ac:dyDescent="0.2">
      <c r="F605" s="190"/>
    </row>
    <row r="606" spans="6:6" x14ac:dyDescent="0.2">
      <c r="F606" s="190"/>
    </row>
    <row r="607" spans="6:6" x14ac:dyDescent="0.2">
      <c r="F607" s="190"/>
    </row>
    <row r="608" spans="6:6" x14ac:dyDescent="0.2">
      <c r="F608" s="190"/>
    </row>
    <row r="609" spans="6:6" x14ac:dyDescent="0.2">
      <c r="F609" s="190"/>
    </row>
    <row r="610" spans="6:6" x14ac:dyDescent="0.2">
      <c r="F610" s="190"/>
    </row>
    <row r="611" spans="6:6" x14ac:dyDescent="0.2">
      <c r="F611" s="190"/>
    </row>
    <row r="612" spans="6:6" x14ac:dyDescent="0.2">
      <c r="F612" s="190"/>
    </row>
    <row r="613" spans="6:6" x14ac:dyDescent="0.2">
      <c r="F613" s="190"/>
    </row>
    <row r="614" spans="6:6" x14ac:dyDescent="0.2">
      <c r="F614" s="190"/>
    </row>
    <row r="615" spans="6:6" x14ac:dyDescent="0.2">
      <c r="F615" s="190"/>
    </row>
    <row r="616" spans="6:6" x14ac:dyDescent="0.2">
      <c r="F616" s="190"/>
    </row>
    <row r="617" spans="6:6" x14ac:dyDescent="0.2">
      <c r="F617" s="190"/>
    </row>
    <row r="618" spans="6:6" x14ac:dyDescent="0.2">
      <c r="F618" s="190"/>
    </row>
    <row r="619" spans="6:6" x14ac:dyDescent="0.2">
      <c r="F619" s="190"/>
    </row>
    <row r="620" spans="6:6" x14ac:dyDescent="0.2">
      <c r="F620" s="190"/>
    </row>
    <row r="621" spans="6:6" x14ac:dyDescent="0.2">
      <c r="F621" s="190"/>
    </row>
    <row r="622" spans="6:6" x14ac:dyDescent="0.2">
      <c r="F622" s="190"/>
    </row>
    <row r="623" spans="6:6" x14ac:dyDescent="0.2">
      <c r="F623" s="190"/>
    </row>
    <row r="624" spans="6:6" x14ac:dyDescent="0.2">
      <c r="F624" s="190"/>
    </row>
    <row r="625" spans="6:6" x14ac:dyDescent="0.2">
      <c r="F625" s="190"/>
    </row>
    <row r="626" spans="6:6" x14ac:dyDescent="0.2">
      <c r="F626" s="190"/>
    </row>
    <row r="627" spans="6:6" x14ac:dyDescent="0.2">
      <c r="F627" s="190"/>
    </row>
    <row r="628" spans="6:6" x14ac:dyDescent="0.2">
      <c r="F628" s="190"/>
    </row>
    <row r="629" spans="6:6" x14ac:dyDescent="0.2">
      <c r="F629" s="190"/>
    </row>
    <row r="630" spans="6:6" x14ac:dyDescent="0.2">
      <c r="F630" s="190"/>
    </row>
    <row r="631" spans="6:6" x14ac:dyDescent="0.2">
      <c r="F631" s="190"/>
    </row>
    <row r="632" spans="6:6" x14ac:dyDescent="0.2">
      <c r="F632" s="190"/>
    </row>
    <row r="633" spans="6:6" x14ac:dyDescent="0.2">
      <c r="F633" s="190"/>
    </row>
    <row r="634" spans="6:6" x14ac:dyDescent="0.2">
      <c r="F634" s="190"/>
    </row>
    <row r="635" spans="6:6" x14ac:dyDescent="0.2">
      <c r="F635" s="190"/>
    </row>
    <row r="636" spans="6:6" x14ac:dyDescent="0.2">
      <c r="F636" s="190"/>
    </row>
    <row r="637" spans="6:6" x14ac:dyDescent="0.2">
      <c r="F637" s="190"/>
    </row>
    <row r="638" spans="6:6" x14ac:dyDescent="0.2">
      <c r="F638" s="190"/>
    </row>
    <row r="639" spans="6:6" x14ac:dyDescent="0.2">
      <c r="F639" s="190"/>
    </row>
    <row r="640" spans="6:6" x14ac:dyDescent="0.2">
      <c r="F640" s="190"/>
    </row>
    <row r="641" spans="6:6" x14ac:dyDescent="0.2">
      <c r="F641" s="190"/>
    </row>
    <row r="642" spans="6:6" x14ac:dyDescent="0.2">
      <c r="F642" s="190"/>
    </row>
    <row r="643" spans="6:6" x14ac:dyDescent="0.2">
      <c r="F643" s="190"/>
    </row>
    <row r="644" spans="6:6" x14ac:dyDescent="0.2">
      <c r="F644" s="190"/>
    </row>
    <row r="645" spans="6:6" x14ac:dyDescent="0.2">
      <c r="F645" s="190"/>
    </row>
    <row r="646" spans="6:6" x14ac:dyDescent="0.2">
      <c r="F646" s="190"/>
    </row>
    <row r="647" spans="6:6" x14ac:dyDescent="0.2">
      <c r="F647" s="190"/>
    </row>
    <row r="648" spans="6:6" x14ac:dyDescent="0.2">
      <c r="F648" s="190"/>
    </row>
    <row r="649" spans="6:6" x14ac:dyDescent="0.2">
      <c r="F649" s="190"/>
    </row>
    <row r="650" spans="6:6" x14ac:dyDescent="0.2">
      <c r="F650" s="190"/>
    </row>
    <row r="651" spans="6:6" x14ac:dyDescent="0.2">
      <c r="F651" s="190"/>
    </row>
    <row r="652" spans="6:6" x14ac:dyDescent="0.2">
      <c r="F652" s="190"/>
    </row>
    <row r="653" spans="6:6" x14ac:dyDescent="0.2">
      <c r="F653" s="190"/>
    </row>
    <row r="654" spans="6:6" x14ac:dyDescent="0.2">
      <c r="F654" s="190"/>
    </row>
    <row r="655" spans="6:6" x14ac:dyDescent="0.2">
      <c r="F655" s="190"/>
    </row>
    <row r="656" spans="6:6" x14ac:dyDescent="0.2">
      <c r="F656" s="190"/>
    </row>
    <row r="657" spans="6:6" x14ac:dyDescent="0.2">
      <c r="F657" s="190"/>
    </row>
    <row r="658" spans="6:6" x14ac:dyDescent="0.2">
      <c r="F658" s="190"/>
    </row>
    <row r="659" spans="6:6" x14ac:dyDescent="0.2">
      <c r="F659" s="190"/>
    </row>
    <row r="660" spans="6:6" x14ac:dyDescent="0.2">
      <c r="F660" s="190"/>
    </row>
    <row r="661" spans="6:6" x14ac:dyDescent="0.2">
      <c r="F661" s="190"/>
    </row>
    <row r="662" spans="6:6" x14ac:dyDescent="0.2">
      <c r="F662" s="190"/>
    </row>
    <row r="663" spans="6:6" x14ac:dyDescent="0.2">
      <c r="F663" s="190"/>
    </row>
    <row r="664" spans="6:6" x14ac:dyDescent="0.2">
      <c r="F664" s="190"/>
    </row>
    <row r="665" spans="6:6" x14ac:dyDescent="0.2">
      <c r="F665" s="190"/>
    </row>
    <row r="666" spans="6:6" x14ac:dyDescent="0.2">
      <c r="F666" s="190"/>
    </row>
    <row r="667" spans="6:6" x14ac:dyDescent="0.2">
      <c r="F667" s="190"/>
    </row>
    <row r="668" spans="6:6" x14ac:dyDescent="0.2">
      <c r="F668" s="190"/>
    </row>
    <row r="669" spans="6:6" x14ac:dyDescent="0.2">
      <c r="F669" s="190"/>
    </row>
    <row r="670" spans="6:6" x14ac:dyDescent="0.2">
      <c r="F670" s="190"/>
    </row>
    <row r="671" spans="6:6" x14ac:dyDescent="0.2">
      <c r="F671" s="190"/>
    </row>
    <row r="672" spans="6:6" x14ac:dyDescent="0.2">
      <c r="F672" s="190"/>
    </row>
    <row r="673" spans="6:6" x14ac:dyDescent="0.2">
      <c r="F673" s="190"/>
    </row>
    <row r="674" spans="6:6" x14ac:dyDescent="0.2">
      <c r="F674" s="190"/>
    </row>
    <row r="675" spans="6:6" x14ac:dyDescent="0.2">
      <c r="F675" s="190"/>
    </row>
    <row r="676" spans="6:6" x14ac:dyDescent="0.2">
      <c r="F676" s="190"/>
    </row>
    <row r="677" spans="6:6" x14ac:dyDescent="0.2">
      <c r="F677" s="190"/>
    </row>
    <row r="678" spans="6:6" x14ac:dyDescent="0.2">
      <c r="F678" s="190"/>
    </row>
    <row r="679" spans="6:6" x14ac:dyDescent="0.2">
      <c r="F679" s="190"/>
    </row>
    <row r="680" spans="6:6" x14ac:dyDescent="0.2">
      <c r="F680" s="190"/>
    </row>
    <row r="681" spans="6:6" x14ac:dyDescent="0.2">
      <c r="F681" s="190"/>
    </row>
    <row r="682" spans="6:6" x14ac:dyDescent="0.2">
      <c r="F682" s="190"/>
    </row>
    <row r="683" spans="6:6" x14ac:dyDescent="0.2">
      <c r="F683" s="190"/>
    </row>
    <row r="684" spans="6:6" x14ac:dyDescent="0.2">
      <c r="F684" s="190"/>
    </row>
    <row r="685" spans="6:6" x14ac:dyDescent="0.2">
      <c r="F685" s="190"/>
    </row>
    <row r="686" spans="6:6" x14ac:dyDescent="0.2">
      <c r="F686" s="190"/>
    </row>
    <row r="687" spans="6:6" x14ac:dyDescent="0.2">
      <c r="F687" s="190"/>
    </row>
    <row r="688" spans="6:6" x14ac:dyDescent="0.2">
      <c r="F688" s="190"/>
    </row>
    <row r="689" spans="6:6" x14ac:dyDescent="0.2">
      <c r="F689" s="190"/>
    </row>
    <row r="690" spans="6:6" x14ac:dyDescent="0.2">
      <c r="F690" s="190"/>
    </row>
    <row r="691" spans="6:6" x14ac:dyDescent="0.2">
      <c r="F691" s="190"/>
    </row>
    <row r="692" spans="6:6" x14ac:dyDescent="0.2">
      <c r="F692" s="190"/>
    </row>
    <row r="693" spans="6:6" x14ac:dyDescent="0.2">
      <c r="F693" s="190"/>
    </row>
    <row r="694" spans="6:6" x14ac:dyDescent="0.2">
      <c r="F694" s="190"/>
    </row>
    <row r="695" spans="6:6" x14ac:dyDescent="0.2">
      <c r="F695" s="190"/>
    </row>
    <row r="696" spans="6:6" x14ac:dyDescent="0.2">
      <c r="F696" s="190"/>
    </row>
    <row r="697" spans="6:6" x14ac:dyDescent="0.2">
      <c r="F697" s="190"/>
    </row>
    <row r="698" spans="6:6" x14ac:dyDescent="0.2">
      <c r="F698" s="190"/>
    </row>
    <row r="699" spans="6:6" x14ac:dyDescent="0.2">
      <c r="F699" s="190"/>
    </row>
    <row r="700" spans="6:6" x14ac:dyDescent="0.2">
      <c r="F700" s="190"/>
    </row>
    <row r="701" spans="6:6" x14ac:dyDescent="0.2">
      <c r="F701" s="190"/>
    </row>
    <row r="702" spans="6:6" x14ac:dyDescent="0.2">
      <c r="F702" s="190"/>
    </row>
    <row r="703" spans="6:6" x14ac:dyDescent="0.2">
      <c r="F703" s="190"/>
    </row>
    <row r="704" spans="6:6" x14ac:dyDescent="0.2">
      <c r="F704" s="190"/>
    </row>
    <row r="705" spans="6:6" x14ac:dyDescent="0.2">
      <c r="F705" s="190"/>
    </row>
    <row r="706" spans="6:6" x14ac:dyDescent="0.2">
      <c r="F706" s="190"/>
    </row>
    <row r="707" spans="6:6" x14ac:dyDescent="0.2">
      <c r="F707" s="190"/>
    </row>
    <row r="708" spans="6:6" x14ac:dyDescent="0.2">
      <c r="F708" s="190"/>
    </row>
    <row r="709" spans="6:6" x14ac:dyDescent="0.2">
      <c r="F709" s="190"/>
    </row>
    <row r="710" spans="6:6" x14ac:dyDescent="0.2">
      <c r="F710" s="190"/>
    </row>
    <row r="711" spans="6:6" x14ac:dyDescent="0.2">
      <c r="F711" s="190"/>
    </row>
    <row r="712" spans="6:6" x14ac:dyDescent="0.2">
      <c r="F712" s="190"/>
    </row>
    <row r="713" spans="6:6" x14ac:dyDescent="0.2">
      <c r="F713" s="190"/>
    </row>
    <row r="714" spans="6:6" x14ac:dyDescent="0.2">
      <c r="F714" s="190"/>
    </row>
    <row r="715" spans="6:6" x14ac:dyDescent="0.2">
      <c r="F715" s="190"/>
    </row>
    <row r="716" spans="6:6" x14ac:dyDescent="0.2">
      <c r="F716" s="190"/>
    </row>
    <row r="717" spans="6:6" x14ac:dyDescent="0.2">
      <c r="F717" s="190"/>
    </row>
    <row r="718" spans="6:6" x14ac:dyDescent="0.2">
      <c r="F718" s="190"/>
    </row>
    <row r="719" spans="6:6" x14ac:dyDescent="0.2">
      <c r="F719" s="190"/>
    </row>
    <row r="720" spans="6:6" x14ac:dyDescent="0.2">
      <c r="F720" s="190"/>
    </row>
    <row r="721" spans="6:6" x14ac:dyDescent="0.2">
      <c r="F721" s="190"/>
    </row>
    <row r="722" spans="6:6" x14ac:dyDescent="0.2">
      <c r="F722" s="190"/>
    </row>
    <row r="723" spans="6:6" x14ac:dyDescent="0.2">
      <c r="F723" s="190"/>
    </row>
    <row r="724" spans="6:6" x14ac:dyDescent="0.2">
      <c r="F724" s="190"/>
    </row>
    <row r="725" spans="6:6" x14ac:dyDescent="0.2">
      <c r="F725" s="190"/>
    </row>
    <row r="726" spans="6:6" x14ac:dyDescent="0.2">
      <c r="F726" s="190"/>
    </row>
    <row r="727" spans="6:6" x14ac:dyDescent="0.2">
      <c r="F727" s="190"/>
    </row>
    <row r="728" spans="6:6" x14ac:dyDescent="0.2">
      <c r="F728" s="190"/>
    </row>
    <row r="729" spans="6:6" x14ac:dyDescent="0.2">
      <c r="F729" s="190"/>
    </row>
    <row r="730" spans="6:6" x14ac:dyDescent="0.2">
      <c r="F730" s="190"/>
    </row>
    <row r="731" spans="6:6" x14ac:dyDescent="0.2">
      <c r="F731" s="190"/>
    </row>
    <row r="732" spans="6:6" x14ac:dyDescent="0.2">
      <c r="F732" s="190"/>
    </row>
    <row r="733" spans="6:6" x14ac:dyDescent="0.2">
      <c r="F733" s="190"/>
    </row>
    <row r="734" spans="6:6" x14ac:dyDescent="0.2">
      <c r="F734" s="190"/>
    </row>
    <row r="735" spans="6:6" x14ac:dyDescent="0.2">
      <c r="F735" s="190"/>
    </row>
    <row r="736" spans="6:6" x14ac:dyDescent="0.2">
      <c r="F736" s="190"/>
    </row>
    <row r="737" spans="6:6" x14ac:dyDescent="0.2">
      <c r="F737" s="190"/>
    </row>
    <row r="738" spans="6:6" x14ac:dyDescent="0.2">
      <c r="F738" s="190"/>
    </row>
    <row r="739" spans="6:6" x14ac:dyDescent="0.2">
      <c r="F739" s="190"/>
    </row>
    <row r="740" spans="6:6" x14ac:dyDescent="0.2">
      <c r="F740" s="190"/>
    </row>
    <row r="741" spans="6:6" x14ac:dyDescent="0.2">
      <c r="F741" s="190"/>
    </row>
    <row r="742" spans="6:6" x14ac:dyDescent="0.2">
      <c r="F742" s="190"/>
    </row>
    <row r="743" spans="6:6" x14ac:dyDescent="0.2">
      <c r="F743" s="190"/>
    </row>
    <row r="744" spans="6:6" x14ac:dyDescent="0.2">
      <c r="F744" s="190"/>
    </row>
    <row r="745" spans="6:6" x14ac:dyDescent="0.2">
      <c r="F745" s="190"/>
    </row>
    <row r="746" spans="6:6" x14ac:dyDescent="0.2">
      <c r="F746" s="190"/>
    </row>
    <row r="747" spans="6:6" x14ac:dyDescent="0.2">
      <c r="F747" s="190"/>
    </row>
    <row r="748" spans="6:6" x14ac:dyDescent="0.2">
      <c r="F748" s="190"/>
    </row>
    <row r="749" spans="6:6" x14ac:dyDescent="0.2">
      <c r="F749" s="190"/>
    </row>
    <row r="750" spans="6:6" x14ac:dyDescent="0.2">
      <c r="F750" s="190"/>
    </row>
    <row r="751" spans="6:6" x14ac:dyDescent="0.2">
      <c r="F751" s="190"/>
    </row>
    <row r="752" spans="6:6" x14ac:dyDescent="0.2">
      <c r="F752" s="190"/>
    </row>
    <row r="753" spans="6:6" x14ac:dyDescent="0.2">
      <c r="F753" s="190"/>
    </row>
    <row r="754" spans="6:6" x14ac:dyDescent="0.2">
      <c r="F754" s="190"/>
    </row>
    <row r="755" spans="6:6" x14ac:dyDescent="0.2">
      <c r="F755" s="190"/>
    </row>
    <row r="756" spans="6:6" x14ac:dyDescent="0.2">
      <c r="F756" s="190"/>
    </row>
    <row r="757" spans="6:6" x14ac:dyDescent="0.2">
      <c r="F757" s="190"/>
    </row>
    <row r="758" spans="6:6" x14ac:dyDescent="0.2">
      <c r="F758" s="190"/>
    </row>
    <row r="759" spans="6:6" x14ac:dyDescent="0.2">
      <c r="F759" s="190"/>
    </row>
    <row r="760" spans="6:6" x14ac:dyDescent="0.2">
      <c r="F760" s="190"/>
    </row>
    <row r="761" spans="6:6" x14ac:dyDescent="0.2">
      <c r="F761" s="190"/>
    </row>
    <row r="762" spans="6:6" x14ac:dyDescent="0.2">
      <c r="F762" s="190"/>
    </row>
    <row r="763" spans="6:6" x14ac:dyDescent="0.2">
      <c r="F763" s="190"/>
    </row>
    <row r="764" spans="6:6" x14ac:dyDescent="0.2">
      <c r="F764" s="190"/>
    </row>
    <row r="765" spans="6:6" x14ac:dyDescent="0.2">
      <c r="F765" s="190"/>
    </row>
    <row r="766" spans="6:6" x14ac:dyDescent="0.2">
      <c r="F766" s="190"/>
    </row>
    <row r="767" spans="6:6" x14ac:dyDescent="0.2">
      <c r="F767" s="190"/>
    </row>
    <row r="768" spans="6:6" x14ac:dyDescent="0.2">
      <c r="F768" s="190"/>
    </row>
    <row r="769" spans="6:6" x14ac:dyDescent="0.2">
      <c r="F769" s="190"/>
    </row>
    <row r="770" spans="6:6" x14ac:dyDescent="0.2">
      <c r="F770" s="190"/>
    </row>
    <row r="771" spans="6:6" x14ac:dyDescent="0.2">
      <c r="F771" s="190"/>
    </row>
    <row r="772" spans="6:6" x14ac:dyDescent="0.2">
      <c r="F772" s="190"/>
    </row>
    <row r="773" spans="6:6" x14ac:dyDescent="0.2">
      <c r="F773" s="190"/>
    </row>
    <row r="774" spans="6:6" x14ac:dyDescent="0.2">
      <c r="F774" s="190"/>
    </row>
    <row r="775" spans="6:6" x14ac:dyDescent="0.2">
      <c r="F775" s="190"/>
    </row>
    <row r="776" spans="6:6" x14ac:dyDescent="0.2">
      <c r="F776" s="190"/>
    </row>
    <row r="777" spans="6:6" x14ac:dyDescent="0.2">
      <c r="F777" s="190"/>
    </row>
    <row r="778" spans="6:6" x14ac:dyDescent="0.2">
      <c r="F778" s="190"/>
    </row>
    <row r="779" spans="6:6" x14ac:dyDescent="0.2">
      <c r="F779" s="190"/>
    </row>
    <row r="780" spans="6:6" x14ac:dyDescent="0.2">
      <c r="F780" s="190"/>
    </row>
    <row r="781" spans="6:6" x14ac:dyDescent="0.2">
      <c r="F781" s="190"/>
    </row>
    <row r="782" spans="6:6" x14ac:dyDescent="0.2">
      <c r="F782" s="190"/>
    </row>
    <row r="783" spans="6:6" x14ac:dyDescent="0.2">
      <c r="F783" s="190"/>
    </row>
    <row r="784" spans="6:6" x14ac:dyDescent="0.2">
      <c r="F784" s="190"/>
    </row>
    <row r="785" spans="6:6" x14ac:dyDescent="0.2">
      <c r="F785" s="190"/>
    </row>
    <row r="786" spans="6:6" x14ac:dyDescent="0.2">
      <c r="F786" s="190"/>
    </row>
    <row r="787" spans="6:6" x14ac:dyDescent="0.2">
      <c r="F787" s="190"/>
    </row>
    <row r="788" spans="6:6" x14ac:dyDescent="0.2">
      <c r="F788" s="190"/>
    </row>
    <row r="789" spans="6:6" x14ac:dyDescent="0.2">
      <c r="F789" s="190"/>
    </row>
    <row r="790" spans="6:6" x14ac:dyDescent="0.2">
      <c r="F790" s="190"/>
    </row>
    <row r="791" spans="6:6" x14ac:dyDescent="0.2">
      <c r="F791" s="190"/>
    </row>
    <row r="792" spans="6:6" x14ac:dyDescent="0.2">
      <c r="F792" s="190"/>
    </row>
    <row r="793" spans="6:6" x14ac:dyDescent="0.2">
      <c r="F793" s="190"/>
    </row>
    <row r="794" spans="6:6" x14ac:dyDescent="0.2">
      <c r="F794" s="190"/>
    </row>
    <row r="795" spans="6:6" x14ac:dyDescent="0.2">
      <c r="F795" s="190"/>
    </row>
    <row r="796" spans="6:6" x14ac:dyDescent="0.2">
      <c r="F796" s="190"/>
    </row>
    <row r="797" spans="6:6" x14ac:dyDescent="0.2">
      <c r="F797" s="190"/>
    </row>
    <row r="798" spans="6:6" x14ac:dyDescent="0.2">
      <c r="F798" s="190"/>
    </row>
    <row r="799" spans="6:6" x14ac:dyDescent="0.2">
      <c r="F799" s="190"/>
    </row>
    <row r="800" spans="6:6" x14ac:dyDescent="0.2">
      <c r="F800" s="190"/>
    </row>
    <row r="801" spans="6:6" x14ac:dyDescent="0.2">
      <c r="F801" s="190"/>
    </row>
    <row r="802" spans="6:6" x14ac:dyDescent="0.2">
      <c r="F802" s="190"/>
    </row>
    <row r="803" spans="6:6" x14ac:dyDescent="0.2">
      <c r="F803" s="190"/>
    </row>
    <row r="804" spans="6:6" x14ac:dyDescent="0.2">
      <c r="F804" s="190"/>
    </row>
    <row r="805" spans="6:6" x14ac:dyDescent="0.2">
      <c r="F805" s="190"/>
    </row>
    <row r="806" spans="6:6" x14ac:dyDescent="0.2">
      <c r="F806" s="190"/>
    </row>
    <row r="807" spans="6:6" x14ac:dyDescent="0.2">
      <c r="F807" s="190"/>
    </row>
    <row r="808" spans="6:6" x14ac:dyDescent="0.2">
      <c r="F808" s="190"/>
    </row>
    <row r="809" spans="6:6" x14ac:dyDescent="0.2">
      <c r="F809" s="190"/>
    </row>
    <row r="810" spans="6:6" x14ac:dyDescent="0.2">
      <c r="F810" s="190"/>
    </row>
    <row r="811" spans="6:6" x14ac:dyDescent="0.2">
      <c r="F811" s="190"/>
    </row>
    <row r="812" spans="6:6" x14ac:dyDescent="0.2">
      <c r="F812" s="190"/>
    </row>
    <row r="813" spans="6:6" x14ac:dyDescent="0.2">
      <c r="F813" s="190"/>
    </row>
    <row r="814" spans="6:6" x14ac:dyDescent="0.2">
      <c r="F814" s="190"/>
    </row>
    <row r="815" spans="6:6" x14ac:dyDescent="0.2">
      <c r="F815" s="190"/>
    </row>
    <row r="816" spans="6:6" x14ac:dyDescent="0.2">
      <c r="F816" s="190"/>
    </row>
    <row r="817" spans="6:6" x14ac:dyDescent="0.2">
      <c r="F817" s="190"/>
    </row>
    <row r="818" spans="6:6" x14ac:dyDescent="0.2">
      <c r="F818" s="190"/>
    </row>
    <row r="819" spans="6:6" x14ac:dyDescent="0.2">
      <c r="F819" s="190"/>
    </row>
    <row r="820" spans="6:6" x14ac:dyDescent="0.2">
      <c r="F820" s="190"/>
    </row>
    <row r="821" spans="6:6" x14ac:dyDescent="0.2">
      <c r="F821" s="190"/>
    </row>
    <row r="822" spans="6:6" x14ac:dyDescent="0.2">
      <c r="F822" s="190"/>
    </row>
    <row r="823" spans="6:6" x14ac:dyDescent="0.2">
      <c r="F823" s="190"/>
    </row>
    <row r="824" spans="6:6" x14ac:dyDescent="0.2">
      <c r="F824" s="190"/>
    </row>
    <row r="825" spans="6:6" x14ac:dyDescent="0.2">
      <c r="F825" s="190"/>
    </row>
    <row r="826" spans="6:6" x14ac:dyDescent="0.2">
      <c r="F826" s="190"/>
    </row>
    <row r="827" spans="6:6" x14ac:dyDescent="0.2">
      <c r="F827" s="190"/>
    </row>
    <row r="828" spans="6:6" x14ac:dyDescent="0.2">
      <c r="F828" s="190"/>
    </row>
    <row r="829" spans="6:6" x14ac:dyDescent="0.2">
      <c r="F829" s="190"/>
    </row>
    <row r="830" spans="6:6" x14ac:dyDescent="0.2">
      <c r="F830" s="190"/>
    </row>
    <row r="831" spans="6:6" x14ac:dyDescent="0.2">
      <c r="F831" s="190"/>
    </row>
    <row r="832" spans="6:6" x14ac:dyDescent="0.2">
      <c r="F832" s="190"/>
    </row>
    <row r="833" spans="6:6" x14ac:dyDescent="0.2">
      <c r="F833" s="190"/>
    </row>
    <row r="834" spans="6:6" x14ac:dyDescent="0.2">
      <c r="F834" s="190"/>
    </row>
    <row r="835" spans="6:6" x14ac:dyDescent="0.2">
      <c r="F835" s="190"/>
    </row>
    <row r="836" spans="6:6" x14ac:dyDescent="0.2">
      <c r="F836" s="190"/>
    </row>
    <row r="837" spans="6:6" x14ac:dyDescent="0.2">
      <c r="F837" s="190"/>
    </row>
    <row r="838" spans="6:6" x14ac:dyDescent="0.2">
      <c r="F838" s="190"/>
    </row>
    <row r="839" spans="6:6" x14ac:dyDescent="0.2">
      <c r="F839" s="190"/>
    </row>
    <row r="840" spans="6:6" x14ac:dyDescent="0.2">
      <c r="F840" s="190"/>
    </row>
    <row r="841" spans="6:6" x14ac:dyDescent="0.2">
      <c r="F841" s="190"/>
    </row>
    <row r="842" spans="6:6" x14ac:dyDescent="0.2">
      <c r="F842" s="190"/>
    </row>
    <row r="843" spans="6:6" x14ac:dyDescent="0.2">
      <c r="F843" s="190"/>
    </row>
    <row r="844" spans="6:6" x14ac:dyDescent="0.2">
      <c r="F844" s="190"/>
    </row>
    <row r="845" spans="6:6" x14ac:dyDescent="0.2">
      <c r="F845" s="190"/>
    </row>
    <row r="846" spans="6:6" x14ac:dyDescent="0.2">
      <c r="F846" s="190"/>
    </row>
    <row r="847" spans="6:6" x14ac:dyDescent="0.2">
      <c r="F847" s="190"/>
    </row>
    <row r="848" spans="6:6" x14ac:dyDescent="0.2">
      <c r="F848" s="190"/>
    </row>
    <row r="849" spans="6:6" x14ac:dyDescent="0.2">
      <c r="F849" s="190"/>
    </row>
    <row r="850" spans="6:6" x14ac:dyDescent="0.2">
      <c r="F850" s="190"/>
    </row>
    <row r="851" spans="6:6" x14ac:dyDescent="0.2">
      <c r="F851" s="190"/>
    </row>
    <row r="852" spans="6:6" x14ac:dyDescent="0.2">
      <c r="F852" s="190"/>
    </row>
    <row r="853" spans="6:6" x14ac:dyDescent="0.2">
      <c r="F853" s="190"/>
    </row>
    <row r="854" spans="6:6" x14ac:dyDescent="0.2">
      <c r="F854" s="190"/>
    </row>
    <row r="855" spans="6:6" x14ac:dyDescent="0.2">
      <c r="F855" s="190"/>
    </row>
    <row r="856" spans="6:6" x14ac:dyDescent="0.2">
      <c r="F856" s="190"/>
    </row>
    <row r="857" spans="6:6" x14ac:dyDescent="0.2">
      <c r="F857" s="190"/>
    </row>
    <row r="858" spans="6:6" x14ac:dyDescent="0.2">
      <c r="F858" s="190"/>
    </row>
    <row r="859" spans="6:6" x14ac:dyDescent="0.2">
      <c r="F859" s="190"/>
    </row>
    <row r="860" spans="6:6" x14ac:dyDescent="0.2">
      <c r="F860" s="190"/>
    </row>
    <row r="861" spans="6:6" x14ac:dyDescent="0.2">
      <c r="F861" s="190"/>
    </row>
    <row r="862" spans="6:6" x14ac:dyDescent="0.2">
      <c r="F862" s="190"/>
    </row>
    <row r="863" spans="6:6" x14ac:dyDescent="0.2">
      <c r="F863" s="190"/>
    </row>
    <row r="864" spans="6:6" x14ac:dyDescent="0.2">
      <c r="F864" s="190"/>
    </row>
    <row r="865" spans="6:6" x14ac:dyDescent="0.2">
      <c r="F865" s="190"/>
    </row>
    <row r="866" spans="6:6" x14ac:dyDescent="0.2">
      <c r="F866" s="190"/>
    </row>
    <row r="867" spans="6:6" x14ac:dyDescent="0.2">
      <c r="F867" s="190"/>
    </row>
    <row r="868" spans="6:6" x14ac:dyDescent="0.2">
      <c r="F868" s="190"/>
    </row>
    <row r="869" spans="6:6" x14ac:dyDescent="0.2">
      <c r="F869" s="190"/>
    </row>
    <row r="870" spans="6:6" x14ac:dyDescent="0.2">
      <c r="F870" s="190"/>
    </row>
    <row r="871" spans="6:6" x14ac:dyDescent="0.2">
      <c r="F871" s="190"/>
    </row>
    <row r="872" spans="6:6" x14ac:dyDescent="0.2">
      <c r="F872" s="190"/>
    </row>
    <row r="873" spans="6:6" x14ac:dyDescent="0.2">
      <c r="F873" s="190"/>
    </row>
    <row r="874" spans="6:6" x14ac:dyDescent="0.2">
      <c r="F874" s="190"/>
    </row>
    <row r="875" spans="6:6" x14ac:dyDescent="0.2">
      <c r="F875" s="190"/>
    </row>
    <row r="876" spans="6:6" x14ac:dyDescent="0.2">
      <c r="F876" s="190"/>
    </row>
    <row r="877" spans="6:6" x14ac:dyDescent="0.2">
      <c r="F877" s="190"/>
    </row>
    <row r="878" spans="6:6" x14ac:dyDescent="0.2">
      <c r="F878" s="190"/>
    </row>
    <row r="879" spans="6:6" x14ac:dyDescent="0.2">
      <c r="F879" s="190"/>
    </row>
    <row r="880" spans="6:6" x14ac:dyDescent="0.2">
      <c r="F880" s="190"/>
    </row>
    <row r="881" spans="6:6" x14ac:dyDescent="0.2">
      <c r="F881" s="190"/>
    </row>
    <row r="882" spans="6:6" x14ac:dyDescent="0.2">
      <c r="F882" s="190"/>
    </row>
    <row r="883" spans="6:6" x14ac:dyDescent="0.2">
      <c r="F883" s="190"/>
    </row>
    <row r="884" spans="6:6" x14ac:dyDescent="0.2">
      <c r="F884" s="190"/>
    </row>
    <row r="885" spans="6:6" x14ac:dyDescent="0.2">
      <c r="F885" s="190"/>
    </row>
    <row r="886" spans="6:6" x14ac:dyDescent="0.2">
      <c r="F886" s="190"/>
    </row>
    <row r="887" spans="6:6" x14ac:dyDescent="0.2">
      <c r="F887" s="190"/>
    </row>
    <row r="888" spans="6:6" x14ac:dyDescent="0.2">
      <c r="F888" s="190"/>
    </row>
    <row r="889" spans="6:6" x14ac:dyDescent="0.2">
      <c r="F889" s="190"/>
    </row>
    <row r="890" spans="6:6" x14ac:dyDescent="0.2">
      <c r="F890" s="190"/>
    </row>
    <row r="891" spans="6:6" x14ac:dyDescent="0.2">
      <c r="F891" s="190"/>
    </row>
    <row r="892" spans="6:6" x14ac:dyDescent="0.2">
      <c r="F892" s="190"/>
    </row>
    <row r="893" spans="6:6" x14ac:dyDescent="0.2">
      <c r="F893" s="190"/>
    </row>
    <row r="894" spans="6:6" x14ac:dyDescent="0.2">
      <c r="F894" s="190"/>
    </row>
    <row r="895" spans="6:6" x14ac:dyDescent="0.2">
      <c r="F895" s="190"/>
    </row>
    <row r="896" spans="6:6" x14ac:dyDescent="0.2">
      <c r="F896" s="190"/>
    </row>
    <row r="897" spans="6:6" x14ac:dyDescent="0.2">
      <c r="F897" s="190"/>
    </row>
    <row r="898" spans="6:6" x14ac:dyDescent="0.2">
      <c r="F898" s="190"/>
    </row>
    <row r="899" spans="6:6" x14ac:dyDescent="0.2">
      <c r="F899" s="190"/>
    </row>
    <row r="900" spans="6:6" x14ac:dyDescent="0.2">
      <c r="F900" s="190"/>
    </row>
    <row r="901" spans="6:6" x14ac:dyDescent="0.2">
      <c r="F901" s="190"/>
    </row>
    <row r="902" spans="6:6" x14ac:dyDescent="0.2">
      <c r="F902" s="190"/>
    </row>
    <row r="903" spans="6:6" x14ac:dyDescent="0.2">
      <c r="F903" s="190"/>
    </row>
    <row r="904" spans="6:6" x14ac:dyDescent="0.2">
      <c r="F904" s="190"/>
    </row>
    <row r="905" spans="6:6" x14ac:dyDescent="0.2">
      <c r="F905" s="190"/>
    </row>
    <row r="906" spans="6:6" x14ac:dyDescent="0.2">
      <c r="F906" s="190"/>
    </row>
    <row r="907" spans="6:6" x14ac:dyDescent="0.2">
      <c r="F907" s="190"/>
    </row>
    <row r="908" spans="6:6" x14ac:dyDescent="0.2">
      <c r="F908" s="190"/>
    </row>
    <row r="909" spans="6:6" x14ac:dyDescent="0.2">
      <c r="F909" s="190"/>
    </row>
    <row r="910" spans="6:6" x14ac:dyDescent="0.2">
      <c r="F910" s="190"/>
    </row>
    <row r="911" spans="6:6" x14ac:dyDescent="0.2">
      <c r="F911" s="190"/>
    </row>
    <row r="912" spans="6:6" x14ac:dyDescent="0.2">
      <c r="F912" s="190"/>
    </row>
    <row r="913" spans="6:6" x14ac:dyDescent="0.2">
      <c r="F913" s="190"/>
    </row>
    <row r="914" spans="6:6" x14ac:dyDescent="0.2">
      <c r="F914" s="190"/>
    </row>
    <row r="915" spans="6:6" x14ac:dyDescent="0.2">
      <c r="F915" s="190"/>
    </row>
    <row r="916" spans="6:6" x14ac:dyDescent="0.2">
      <c r="F916" s="190"/>
    </row>
    <row r="917" spans="6:6" x14ac:dyDescent="0.2">
      <c r="F917" s="190"/>
    </row>
    <row r="918" spans="6:6" x14ac:dyDescent="0.2">
      <c r="F918" s="190"/>
    </row>
    <row r="919" spans="6:6" x14ac:dyDescent="0.2">
      <c r="F919" s="190"/>
    </row>
    <row r="920" spans="6:6" x14ac:dyDescent="0.2">
      <c r="F920" s="190"/>
    </row>
    <row r="921" spans="6:6" x14ac:dyDescent="0.2">
      <c r="F921" s="190"/>
    </row>
    <row r="922" spans="6:6" x14ac:dyDescent="0.2">
      <c r="F922" s="190"/>
    </row>
    <row r="923" spans="6:6" x14ac:dyDescent="0.2">
      <c r="F923" s="190"/>
    </row>
    <row r="924" spans="6:6" x14ac:dyDescent="0.2">
      <c r="F924" s="190"/>
    </row>
    <row r="925" spans="6:6" x14ac:dyDescent="0.2">
      <c r="F925" s="190"/>
    </row>
    <row r="926" spans="6:6" x14ac:dyDescent="0.2">
      <c r="F926" s="190"/>
    </row>
    <row r="927" spans="6:6" x14ac:dyDescent="0.2">
      <c r="F927" s="190"/>
    </row>
    <row r="928" spans="6:6" x14ac:dyDescent="0.2">
      <c r="F928" s="190"/>
    </row>
    <row r="929" spans="6:6" x14ac:dyDescent="0.2">
      <c r="F929" s="190"/>
    </row>
    <row r="930" spans="6:6" x14ac:dyDescent="0.2">
      <c r="F930" s="190"/>
    </row>
    <row r="931" spans="6:6" x14ac:dyDescent="0.2">
      <c r="F931" s="190"/>
    </row>
    <row r="932" spans="6:6" x14ac:dyDescent="0.2">
      <c r="F932" s="190"/>
    </row>
    <row r="933" spans="6:6" x14ac:dyDescent="0.2">
      <c r="F933" s="190"/>
    </row>
    <row r="934" spans="6:6" x14ac:dyDescent="0.2">
      <c r="F934" s="190"/>
    </row>
    <row r="935" spans="6:6" x14ac:dyDescent="0.2">
      <c r="F935" s="190"/>
    </row>
    <row r="936" spans="6:6" x14ac:dyDescent="0.2">
      <c r="F936" s="190"/>
    </row>
    <row r="937" spans="6:6" x14ac:dyDescent="0.2">
      <c r="F937" s="190"/>
    </row>
    <row r="938" spans="6:6" x14ac:dyDescent="0.2">
      <c r="F938" s="190"/>
    </row>
    <row r="939" spans="6:6" x14ac:dyDescent="0.2">
      <c r="F939" s="190"/>
    </row>
    <row r="940" spans="6:6" x14ac:dyDescent="0.2">
      <c r="F940" s="190"/>
    </row>
    <row r="941" spans="6:6" x14ac:dyDescent="0.2">
      <c r="F941" s="190"/>
    </row>
    <row r="942" spans="6:6" x14ac:dyDescent="0.2">
      <c r="F942" s="190"/>
    </row>
    <row r="943" spans="6:6" x14ac:dyDescent="0.2">
      <c r="F943" s="190"/>
    </row>
    <row r="944" spans="6:6" x14ac:dyDescent="0.2">
      <c r="F944" s="190"/>
    </row>
    <row r="945" spans="6:6" x14ac:dyDescent="0.2">
      <c r="F945" s="190"/>
    </row>
    <row r="946" spans="6:6" x14ac:dyDescent="0.2">
      <c r="F946" s="190"/>
    </row>
  </sheetData>
  <mergeCells count="17">
    <mergeCell ref="A23:G23"/>
    <mergeCell ref="A121:G121"/>
    <mergeCell ref="A138:C138"/>
    <mergeCell ref="B2:D2"/>
    <mergeCell ref="B3:D3"/>
    <mergeCell ref="A6:G6"/>
    <mergeCell ref="A8:C9"/>
    <mergeCell ref="D8:E8"/>
    <mergeCell ref="F8:F9"/>
    <mergeCell ref="G8:G9"/>
    <mergeCell ref="A61:G61"/>
    <mergeCell ref="A11:C11"/>
    <mergeCell ref="A12:C12"/>
    <mergeCell ref="A20:C20"/>
    <mergeCell ref="A79:C80"/>
    <mergeCell ref="A7:G7"/>
    <mergeCell ref="A10:G1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xdr:col>
                    <xdr:colOff>571500</xdr:colOff>
                    <xdr:row>0</xdr:row>
                    <xdr:rowOff>0</xdr:rowOff>
                  </from>
                  <to>
                    <xdr:col>5</xdr:col>
                    <xdr:colOff>609600</xdr:colOff>
                    <xdr:row>6</xdr:row>
                    <xdr:rowOff>219075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5</xdr:col>
                    <xdr:colOff>571500</xdr:colOff>
                    <xdr:row>0</xdr:row>
                    <xdr:rowOff>0</xdr:rowOff>
                  </from>
                  <to>
                    <xdr:col>5</xdr:col>
                    <xdr:colOff>609600</xdr:colOff>
                    <xdr:row>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868"/>
  <sheetViews>
    <sheetView tabSelected="1" topLeftCell="A7" zoomScaleNormal="100" workbookViewId="0">
      <selection activeCell="G65" sqref="G65"/>
    </sheetView>
  </sheetViews>
  <sheetFormatPr defaultRowHeight="15" outlineLevelRow="1" x14ac:dyDescent="0.25"/>
  <cols>
    <col min="1" max="1" width="12.140625" style="122" customWidth="1"/>
    <col min="2" max="2" width="13.7109375" style="122" customWidth="1"/>
    <col min="3" max="3" width="25.140625" style="122" customWidth="1"/>
    <col min="4" max="4" width="8" style="122" customWidth="1"/>
    <col min="5" max="5" width="8.42578125" style="153" customWidth="1"/>
    <col min="6" max="6" width="12.140625" style="154" customWidth="1"/>
    <col min="7" max="7" width="10.7109375" style="122" customWidth="1"/>
    <col min="8" max="256" width="9.140625" style="122"/>
    <col min="257" max="257" width="12.140625" style="122" customWidth="1"/>
    <col min="258" max="258" width="13.7109375" style="122" customWidth="1"/>
    <col min="259" max="259" width="25.140625" style="122" customWidth="1"/>
    <col min="260" max="260" width="10.5703125" style="122" customWidth="1"/>
    <col min="261" max="261" width="9.85546875" style="122" customWidth="1"/>
    <col min="262" max="262" width="15" style="122" customWidth="1"/>
    <col min="263" max="263" width="12.28515625" style="122" customWidth="1"/>
    <col min="264" max="512" width="9.140625" style="122"/>
    <col min="513" max="513" width="12.140625" style="122" customWidth="1"/>
    <col min="514" max="514" width="13.7109375" style="122" customWidth="1"/>
    <col min="515" max="515" width="25.140625" style="122" customWidth="1"/>
    <col min="516" max="516" width="10.5703125" style="122" customWidth="1"/>
    <col min="517" max="517" width="9.85546875" style="122" customWidth="1"/>
    <col min="518" max="518" width="15" style="122" customWidth="1"/>
    <col min="519" max="519" width="12.28515625" style="122" customWidth="1"/>
    <col min="520" max="768" width="9.140625" style="122"/>
    <col min="769" max="769" width="12.140625" style="122" customWidth="1"/>
    <col min="770" max="770" width="13.7109375" style="122" customWidth="1"/>
    <col min="771" max="771" width="25.140625" style="122" customWidth="1"/>
    <col min="772" max="772" width="10.5703125" style="122" customWidth="1"/>
    <col min="773" max="773" width="9.85546875" style="122" customWidth="1"/>
    <col min="774" max="774" width="15" style="122" customWidth="1"/>
    <col min="775" max="775" width="12.28515625" style="122" customWidth="1"/>
    <col min="776" max="1024" width="9.140625" style="122"/>
    <col min="1025" max="1025" width="12.140625" style="122" customWidth="1"/>
    <col min="1026" max="1026" width="13.7109375" style="122" customWidth="1"/>
    <col min="1027" max="1027" width="25.140625" style="122" customWidth="1"/>
    <col min="1028" max="1028" width="10.5703125" style="122" customWidth="1"/>
    <col min="1029" max="1029" width="9.85546875" style="122" customWidth="1"/>
    <col min="1030" max="1030" width="15" style="122" customWidth="1"/>
    <col min="1031" max="1031" width="12.28515625" style="122" customWidth="1"/>
    <col min="1032" max="1280" width="9.140625" style="122"/>
    <col min="1281" max="1281" width="12.140625" style="122" customWidth="1"/>
    <col min="1282" max="1282" width="13.7109375" style="122" customWidth="1"/>
    <col min="1283" max="1283" width="25.140625" style="122" customWidth="1"/>
    <col min="1284" max="1284" width="10.5703125" style="122" customWidth="1"/>
    <col min="1285" max="1285" width="9.85546875" style="122" customWidth="1"/>
    <col min="1286" max="1286" width="15" style="122" customWidth="1"/>
    <col min="1287" max="1287" width="12.28515625" style="122" customWidth="1"/>
    <col min="1288" max="1536" width="9.140625" style="122"/>
    <col min="1537" max="1537" width="12.140625" style="122" customWidth="1"/>
    <col min="1538" max="1538" width="13.7109375" style="122" customWidth="1"/>
    <col min="1539" max="1539" width="25.140625" style="122" customWidth="1"/>
    <col min="1540" max="1540" width="10.5703125" style="122" customWidth="1"/>
    <col min="1541" max="1541" width="9.85546875" style="122" customWidth="1"/>
    <col min="1542" max="1542" width="15" style="122" customWidth="1"/>
    <col min="1543" max="1543" width="12.28515625" style="122" customWidth="1"/>
    <col min="1544" max="1792" width="9.140625" style="122"/>
    <col min="1793" max="1793" width="12.140625" style="122" customWidth="1"/>
    <col min="1794" max="1794" width="13.7109375" style="122" customWidth="1"/>
    <col min="1795" max="1795" width="25.140625" style="122" customWidth="1"/>
    <col min="1796" max="1796" width="10.5703125" style="122" customWidth="1"/>
    <col min="1797" max="1797" width="9.85546875" style="122" customWidth="1"/>
    <col min="1798" max="1798" width="15" style="122" customWidth="1"/>
    <col min="1799" max="1799" width="12.28515625" style="122" customWidth="1"/>
    <col min="1800" max="2048" width="9.140625" style="122"/>
    <col min="2049" max="2049" width="12.140625" style="122" customWidth="1"/>
    <col min="2050" max="2050" width="13.7109375" style="122" customWidth="1"/>
    <col min="2051" max="2051" width="25.140625" style="122" customWidth="1"/>
    <col min="2052" max="2052" width="10.5703125" style="122" customWidth="1"/>
    <col min="2053" max="2053" width="9.85546875" style="122" customWidth="1"/>
    <col min="2054" max="2054" width="15" style="122" customWidth="1"/>
    <col min="2055" max="2055" width="12.28515625" style="122" customWidth="1"/>
    <col min="2056" max="2304" width="9.140625" style="122"/>
    <col min="2305" max="2305" width="12.140625" style="122" customWidth="1"/>
    <col min="2306" max="2306" width="13.7109375" style="122" customWidth="1"/>
    <col min="2307" max="2307" width="25.140625" style="122" customWidth="1"/>
    <col min="2308" max="2308" width="10.5703125" style="122" customWidth="1"/>
    <col min="2309" max="2309" width="9.85546875" style="122" customWidth="1"/>
    <col min="2310" max="2310" width="15" style="122" customWidth="1"/>
    <col min="2311" max="2311" width="12.28515625" style="122" customWidth="1"/>
    <col min="2312" max="2560" width="9.140625" style="122"/>
    <col min="2561" max="2561" width="12.140625" style="122" customWidth="1"/>
    <col min="2562" max="2562" width="13.7109375" style="122" customWidth="1"/>
    <col min="2563" max="2563" width="25.140625" style="122" customWidth="1"/>
    <col min="2564" max="2564" width="10.5703125" style="122" customWidth="1"/>
    <col min="2565" max="2565" width="9.85546875" style="122" customWidth="1"/>
    <col min="2566" max="2566" width="15" style="122" customWidth="1"/>
    <col min="2567" max="2567" width="12.28515625" style="122" customWidth="1"/>
    <col min="2568" max="2816" width="9.140625" style="122"/>
    <col min="2817" max="2817" width="12.140625" style="122" customWidth="1"/>
    <col min="2818" max="2818" width="13.7109375" style="122" customWidth="1"/>
    <col min="2819" max="2819" width="25.140625" style="122" customWidth="1"/>
    <col min="2820" max="2820" width="10.5703125" style="122" customWidth="1"/>
    <col min="2821" max="2821" width="9.85546875" style="122" customWidth="1"/>
    <col min="2822" max="2822" width="15" style="122" customWidth="1"/>
    <col min="2823" max="2823" width="12.28515625" style="122" customWidth="1"/>
    <col min="2824" max="3072" width="9.140625" style="122"/>
    <col min="3073" max="3073" width="12.140625" style="122" customWidth="1"/>
    <col min="3074" max="3074" width="13.7109375" style="122" customWidth="1"/>
    <col min="3075" max="3075" width="25.140625" style="122" customWidth="1"/>
    <col min="3076" max="3076" width="10.5703125" style="122" customWidth="1"/>
    <col min="3077" max="3077" width="9.85546875" style="122" customWidth="1"/>
    <col min="3078" max="3078" width="15" style="122" customWidth="1"/>
    <col min="3079" max="3079" width="12.28515625" style="122" customWidth="1"/>
    <col min="3080" max="3328" width="9.140625" style="122"/>
    <col min="3329" max="3329" width="12.140625" style="122" customWidth="1"/>
    <col min="3330" max="3330" width="13.7109375" style="122" customWidth="1"/>
    <col min="3331" max="3331" width="25.140625" style="122" customWidth="1"/>
    <col min="3332" max="3332" width="10.5703125" style="122" customWidth="1"/>
    <col min="3333" max="3333" width="9.85546875" style="122" customWidth="1"/>
    <col min="3334" max="3334" width="15" style="122" customWidth="1"/>
    <col min="3335" max="3335" width="12.28515625" style="122" customWidth="1"/>
    <col min="3336" max="3584" width="9.140625" style="122"/>
    <col min="3585" max="3585" width="12.140625" style="122" customWidth="1"/>
    <col min="3586" max="3586" width="13.7109375" style="122" customWidth="1"/>
    <col min="3587" max="3587" width="25.140625" style="122" customWidth="1"/>
    <col min="3588" max="3588" width="10.5703125" style="122" customWidth="1"/>
    <col min="3589" max="3589" width="9.85546875" style="122" customWidth="1"/>
    <col min="3590" max="3590" width="15" style="122" customWidth="1"/>
    <col min="3591" max="3591" width="12.28515625" style="122" customWidth="1"/>
    <col min="3592" max="3840" width="9.140625" style="122"/>
    <col min="3841" max="3841" width="12.140625" style="122" customWidth="1"/>
    <col min="3842" max="3842" width="13.7109375" style="122" customWidth="1"/>
    <col min="3843" max="3843" width="25.140625" style="122" customWidth="1"/>
    <col min="3844" max="3844" width="10.5703125" style="122" customWidth="1"/>
    <col min="3845" max="3845" width="9.85546875" style="122" customWidth="1"/>
    <col min="3846" max="3846" width="15" style="122" customWidth="1"/>
    <col min="3847" max="3847" width="12.28515625" style="122" customWidth="1"/>
    <col min="3848" max="4096" width="9.140625" style="122"/>
    <col min="4097" max="4097" width="12.140625" style="122" customWidth="1"/>
    <col min="4098" max="4098" width="13.7109375" style="122" customWidth="1"/>
    <col min="4099" max="4099" width="25.140625" style="122" customWidth="1"/>
    <col min="4100" max="4100" width="10.5703125" style="122" customWidth="1"/>
    <col min="4101" max="4101" width="9.85546875" style="122" customWidth="1"/>
    <col min="4102" max="4102" width="15" style="122" customWidth="1"/>
    <col min="4103" max="4103" width="12.28515625" style="122" customWidth="1"/>
    <col min="4104" max="4352" width="9.140625" style="122"/>
    <col min="4353" max="4353" width="12.140625" style="122" customWidth="1"/>
    <col min="4354" max="4354" width="13.7109375" style="122" customWidth="1"/>
    <col min="4355" max="4355" width="25.140625" style="122" customWidth="1"/>
    <col min="4356" max="4356" width="10.5703125" style="122" customWidth="1"/>
    <col min="4357" max="4357" width="9.85546875" style="122" customWidth="1"/>
    <col min="4358" max="4358" width="15" style="122" customWidth="1"/>
    <col min="4359" max="4359" width="12.28515625" style="122" customWidth="1"/>
    <col min="4360" max="4608" width="9.140625" style="122"/>
    <col min="4609" max="4609" width="12.140625" style="122" customWidth="1"/>
    <col min="4610" max="4610" width="13.7109375" style="122" customWidth="1"/>
    <col min="4611" max="4611" width="25.140625" style="122" customWidth="1"/>
    <col min="4612" max="4612" width="10.5703125" style="122" customWidth="1"/>
    <col min="4613" max="4613" width="9.85546875" style="122" customWidth="1"/>
    <col min="4614" max="4614" width="15" style="122" customWidth="1"/>
    <col min="4615" max="4615" width="12.28515625" style="122" customWidth="1"/>
    <col min="4616" max="4864" width="9.140625" style="122"/>
    <col min="4865" max="4865" width="12.140625" style="122" customWidth="1"/>
    <col min="4866" max="4866" width="13.7109375" style="122" customWidth="1"/>
    <col min="4867" max="4867" width="25.140625" style="122" customWidth="1"/>
    <col min="4868" max="4868" width="10.5703125" style="122" customWidth="1"/>
    <col min="4869" max="4869" width="9.85546875" style="122" customWidth="1"/>
    <col min="4870" max="4870" width="15" style="122" customWidth="1"/>
    <col min="4871" max="4871" width="12.28515625" style="122" customWidth="1"/>
    <col min="4872" max="5120" width="9.140625" style="122"/>
    <col min="5121" max="5121" width="12.140625" style="122" customWidth="1"/>
    <col min="5122" max="5122" width="13.7109375" style="122" customWidth="1"/>
    <col min="5123" max="5123" width="25.140625" style="122" customWidth="1"/>
    <col min="5124" max="5124" width="10.5703125" style="122" customWidth="1"/>
    <col min="5125" max="5125" width="9.85546875" style="122" customWidth="1"/>
    <col min="5126" max="5126" width="15" style="122" customWidth="1"/>
    <col min="5127" max="5127" width="12.28515625" style="122" customWidth="1"/>
    <col min="5128" max="5376" width="9.140625" style="122"/>
    <col min="5377" max="5377" width="12.140625" style="122" customWidth="1"/>
    <col min="5378" max="5378" width="13.7109375" style="122" customWidth="1"/>
    <col min="5379" max="5379" width="25.140625" style="122" customWidth="1"/>
    <col min="5380" max="5380" width="10.5703125" style="122" customWidth="1"/>
    <col min="5381" max="5381" width="9.85546875" style="122" customWidth="1"/>
    <col min="5382" max="5382" width="15" style="122" customWidth="1"/>
    <col min="5383" max="5383" width="12.28515625" style="122" customWidth="1"/>
    <col min="5384" max="5632" width="9.140625" style="122"/>
    <col min="5633" max="5633" width="12.140625" style="122" customWidth="1"/>
    <col min="5634" max="5634" width="13.7109375" style="122" customWidth="1"/>
    <col min="5635" max="5635" width="25.140625" style="122" customWidth="1"/>
    <col min="5636" max="5636" width="10.5703125" style="122" customWidth="1"/>
    <col min="5637" max="5637" width="9.85546875" style="122" customWidth="1"/>
    <col min="5638" max="5638" width="15" style="122" customWidth="1"/>
    <col min="5639" max="5639" width="12.28515625" style="122" customWidth="1"/>
    <col min="5640" max="5888" width="9.140625" style="122"/>
    <col min="5889" max="5889" width="12.140625" style="122" customWidth="1"/>
    <col min="5890" max="5890" width="13.7109375" style="122" customWidth="1"/>
    <col min="5891" max="5891" width="25.140625" style="122" customWidth="1"/>
    <col min="5892" max="5892" width="10.5703125" style="122" customWidth="1"/>
    <col min="5893" max="5893" width="9.85546875" style="122" customWidth="1"/>
    <col min="5894" max="5894" width="15" style="122" customWidth="1"/>
    <col min="5895" max="5895" width="12.28515625" style="122" customWidth="1"/>
    <col min="5896" max="6144" width="9.140625" style="122"/>
    <col min="6145" max="6145" width="12.140625" style="122" customWidth="1"/>
    <col min="6146" max="6146" width="13.7109375" style="122" customWidth="1"/>
    <col min="6147" max="6147" width="25.140625" style="122" customWidth="1"/>
    <col min="6148" max="6148" width="10.5703125" style="122" customWidth="1"/>
    <col min="6149" max="6149" width="9.85546875" style="122" customWidth="1"/>
    <col min="6150" max="6150" width="15" style="122" customWidth="1"/>
    <col min="6151" max="6151" width="12.28515625" style="122" customWidth="1"/>
    <col min="6152" max="6400" width="9.140625" style="122"/>
    <col min="6401" max="6401" width="12.140625" style="122" customWidth="1"/>
    <col min="6402" max="6402" width="13.7109375" style="122" customWidth="1"/>
    <col min="6403" max="6403" width="25.140625" style="122" customWidth="1"/>
    <col min="6404" max="6404" width="10.5703125" style="122" customWidth="1"/>
    <col min="6405" max="6405" width="9.85546875" style="122" customWidth="1"/>
    <col min="6406" max="6406" width="15" style="122" customWidth="1"/>
    <col min="6407" max="6407" width="12.28515625" style="122" customWidth="1"/>
    <col min="6408" max="6656" width="9.140625" style="122"/>
    <col min="6657" max="6657" width="12.140625" style="122" customWidth="1"/>
    <col min="6658" max="6658" width="13.7109375" style="122" customWidth="1"/>
    <col min="6659" max="6659" width="25.140625" style="122" customWidth="1"/>
    <col min="6660" max="6660" width="10.5703125" style="122" customWidth="1"/>
    <col min="6661" max="6661" width="9.85546875" style="122" customWidth="1"/>
    <col min="6662" max="6662" width="15" style="122" customWidth="1"/>
    <col min="6663" max="6663" width="12.28515625" style="122" customWidth="1"/>
    <col min="6664" max="6912" width="9.140625" style="122"/>
    <col min="6913" max="6913" width="12.140625" style="122" customWidth="1"/>
    <col min="6914" max="6914" width="13.7109375" style="122" customWidth="1"/>
    <col min="6915" max="6915" width="25.140625" style="122" customWidth="1"/>
    <col min="6916" max="6916" width="10.5703125" style="122" customWidth="1"/>
    <col min="6917" max="6917" width="9.85546875" style="122" customWidth="1"/>
    <col min="6918" max="6918" width="15" style="122" customWidth="1"/>
    <col min="6919" max="6919" width="12.28515625" style="122" customWidth="1"/>
    <col min="6920" max="7168" width="9.140625" style="122"/>
    <col min="7169" max="7169" width="12.140625" style="122" customWidth="1"/>
    <col min="7170" max="7170" width="13.7109375" style="122" customWidth="1"/>
    <col min="7171" max="7171" width="25.140625" style="122" customWidth="1"/>
    <col min="7172" max="7172" width="10.5703125" style="122" customWidth="1"/>
    <col min="7173" max="7173" width="9.85546875" style="122" customWidth="1"/>
    <col min="7174" max="7174" width="15" style="122" customWidth="1"/>
    <col min="7175" max="7175" width="12.28515625" style="122" customWidth="1"/>
    <col min="7176" max="7424" width="9.140625" style="122"/>
    <col min="7425" max="7425" width="12.140625" style="122" customWidth="1"/>
    <col min="7426" max="7426" width="13.7109375" style="122" customWidth="1"/>
    <col min="7427" max="7427" width="25.140625" style="122" customWidth="1"/>
    <col min="7428" max="7428" width="10.5703125" style="122" customWidth="1"/>
    <col min="7429" max="7429" width="9.85546875" style="122" customWidth="1"/>
    <col min="7430" max="7430" width="15" style="122" customWidth="1"/>
    <col min="7431" max="7431" width="12.28515625" style="122" customWidth="1"/>
    <col min="7432" max="7680" width="9.140625" style="122"/>
    <col min="7681" max="7681" width="12.140625" style="122" customWidth="1"/>
    <col min="7682" max="7682" width="13.7109375" style="122" customWidth="1"/>
    <col min="7683" max="7683" width="25.140625" style="122" customWidth="1"/>
    <col min="7684" max="7684" width="10.5703125" style="122" customWidth="1"/>
    <col min="7685" max="7685" width="9.85546875" style="122" customWidth="1"/>
    <col min="7686" max="7686" width="15" style="122" customWidth="1"/>
    <col min="7687" max="7687" width="12.28515625" style="122" customWidth="1"/>
    <col min="7688" max="7936" width="9.140625" style="122"/>
    <col min="7937" max="7937" width="12.140625" style="122" customWidth="1"/>
    <col min="7938" max="7938" width="13.7109375" style="122" customWidth="1"/>
    <col min="7939" max="7939" width="25.140625" style="122" customWidth="1"/>
    <col min="7940" max="7940" width="10.5703125" style="122" customWidth="1"/>
    <col min="7941" max="7941" width="9.85546875" style="122" customWidth="1"/>
    <col min="7942" max="7942" width="15" style="122" customWidth="1"/>
    <col min="7943" max="7943" width="12.28515625" style="122" customWidth="1"/>
    <col min="7944" max="8192" width="9.140625" style="122"/>
    <col min="8193" max="8193" width="12.140625" style="122" customWidth="1"/>
    <col min="8194" max="8194" width="13.7109375" style="122" customWidth="1"/>
    <col min="8195" max="8195" width="25.140625" style="122" customWidth="1"/>
    <col min="8196" max="8196" width="10.5703125" style="122" customWidth="1"/>
    <col min="8197" max="8197" width="9.85546875" style="122" customWidth="1"/>
    <col min="8198" max="8198" width="15" style="122" customWidth="1"/>
    <col min="8199" max="8199" width="12.28515625" style="122" customWidth="1"/>
    <col min="8200" max="8448" width="9.140625" style="122"/>
    <col min="8449" max="8449" width="12.140625" style="122" customWidth="1"/>
    <col min="8450" max="8450" width="13.7109375" style="122" customWidth="1"/>
    <col min="8451" max="8451" width="25.140625" style="122" customWidth="1"/>
    <col min="8452" max="8452" width="10.5703125" style="122" customWidth="1"/>
    <col min="8453" max="8453" width="9.85546875" style="122" customWidth="1"/>
    <col min="8454" max="8454" width="15" style="122" customWidth="1"/>
    <col min="8455" max="8455" width="12.28515625" style="122" customWidth="1"/>
    <col min="8456" max="8704" width="9.140625" style="122"/>
    <col min="8705" max="8705" width="12.140625" style="122" customWidth="1"/>
    <col min="8706" max="8706" width="13.7109375" style="122" customWidth="1"/>
    <col min="8707" max="8707" width="25.140625" style="122" customWidth="1"/>
    <col min="8708" max="8708" width="10.5703125" style="122" customWidth="1"/>
    <col min="8709" max="8709" width="9.85546875" style="122" customWidth="1"/>
    <col min="8710" max="8710" width="15" style="122" customWidth="1"/>
    <col min="8711" max="8711" width="12.28515625" style="122" customWidth="1"/>
    <col min="8712" max="8960" width="9.140625" style="122"/>
    <col min="8961" max="8961" width="12.140625" style="122" customWidth="1"/>
    <col min="8962" max="8962" width="13.7109375" style="122" customWidth="1"/>
    <col min="8963" max="8963" width="25.140625" style="122" customWidth="1"/>
    <col min="8964" max="8964" width="10.5703125" style="122" customWidth="1"/>
    <col min="8965" max="8965" width="9.85546875" style="122" customWidth="1"/>
    <col min="8966" max="8966" width="15" style="122" customWidth="1"/>
    <col min="8967" max="8967" width="12.28515625" style="122" customWidth="1"/>
    <col min="8968" max="9216" width="9.140625" style="122"/>
    <col min="9217" max="9217" width="12.140625" style="122" customWidth="1"/>
    <col min="9218" max="9218" width="13.7109375" style="122" customWidth="1"/>
    <col min="9219" max="9219" width="25.140625" style="122" customWidth="1"/>
    <col min="9220" max="9220" width="10.5703125" style="122" customWidth="1"/>
    <col min="9221" max="9221" width="9.85546875" style="122" customWidth="1"/>
    <col min="9222" max="9222" width="15" style="122" customWidth="1"/>
    <col min="9223" max="9223" width="12.28515625" style="122" customWidth="1"/>
    <col min="9224" max="9472" width="9.140625" style="122"/>
    <col min="9473" max="9473" width="12.140625" style="122" customWidth="1"/>
    <col min="9474" max="9474" width="13.7109375" style="122" customWidth="1"/>
    <col min="9475" max="9475" width="25.140625" style="122" customWidth="1"/>
    <col min="9476" max="9476" width="10.5703125" style="122" customWidth="1"/>
    <col min="9477" max="9477" width="9.85546875" style="122" customWidth="1"/>
    <col min="9478" max="9478" width="15" style="122" customWidth="1"/>
    <col min="9479" max="9479" width="12.28515625" style="122" customWidth="1"/>
    <col min="9480" max="9728" width="9.140625" style="122"/>
    <col min="9729" max="9729" width="12.140625" style="122" customWidth="1"/>
    <col min="9730" max="9730" width="13.7109375" style="122" customWidth="1"/>
    <col min="9731" max="9731" width="25.140625" style="122" customWidth="1"/>
    <col min="9732" max="9732" width="10.5703125" style="122" customWidth="1"/>
    <col min="9733" max="9733" width="9.85546875" style="122" customWidth="1"/>
    <col min="9734" max="9734" width="15" style="122" customWidth="1"/>
    <col min="9735" max="9735" width="12.28515625" style="122" customWidth="1"/>
    <col min="9736" max="9984" width="9.140625" style="122"/>
    <col min="9985" max="9985" width="12.140625" style="122" customWidth="1"/>
    <col min="9986" max="9986" width="13.7109375" style="122" customWidth="1"/>
    <col min="9987" max="9987" width="25.140625" style="122" customWidth="1"/>
    <col min="9988" max="9988" width="10.5703125" style="122" customWidth="1"/>
    <col min="9989" max="9989" width="9.85546875" style="122" customWidth="1"/>
    <col min="9990" max="9990" width="15" style="122" customWidth="1"/>
    <col min="9991" max="9991" width="12.28515625" style="122" customWidth="1"/>
    <col min="9992" max="10240" width="9.140625" style="122"/>
    <col min="10241" max="10241" width="12.140625" style="122" customWidth="1"/>
    <col min="10242" max="10242" width="13.7109375" style="122" customWidth="1"/>
    <col min="10243" max="10243" width="25.140625" style="122" customWidth="1"/>
    <col min="10244" max="10244" width="10.5703125" style="122" customWidth="1"/>
    <col min="10245" max="10245" width="9.85546875" style="122" customWidth="1"/>
    <col min="10246" max="10246" width="15" style="122" customWidth="1"/>
    <col min="10247" max="10247" width="12.28515625" style="122" customWidth="1"/>
    <col min="10248" max="10496" width="9.140625" style="122"/>
    <col min="10497" max="10497" width="12.140625" style="122" customWidth="1"/>
    <col min="10498" max="10498" width="13.7109375" style="122" customWidth="1"/>
    <col min="10499" max="10499" width="25.140625" style="122" customWidth="1"/>
    <col min="10500" max="10500" width="10.5703125" style="122" customWidth="1"/>
    <col min="10501" max="10501" width="9.85546875" style="122" customWidth="1"/>
    <col min="10502" max="10502" width="15" style="122" customWidth="1"/>
    <col min="10503" max="10503" width="12.28515625" style="122" customWidth="1"/>
    <col min="10504" max="10752" width="9.140625" style="122"/>
    <col min="10753" max="10753" width="12.140625" style="122" customWidth="1"/>
    <col min="10754" max="10754" width="13.7109375" style="122" customWidth="1"/>
    <col min="10755" max="10755" width="25.140625" style="122" customWidth="1"/>
    <col min="10756" max="10756" width="10.5703125" style="122" customWidth="1"/>
    <col min="10757" max="10757" width="9.85546875" style="122" customWidth="1"/>
    <col min="10758" max="10758" width="15" style="122" customWidth="1"/>
    <col min="10759" max="10759" width="12.28515625" style="122" customWidth="1"/>
    <col min="10760" max="11008" width="9.140625" style="122"/>
    <col min="11009" max="11009" width="12.140625" style="122" customWidth="1"/>
    <col min="11010" max="11010" width="13.7109375" style="122" customWidth="1"/>
    <col min="11011" max="11011" width="25.140625" style="122" customWidth="1"/>
    <col min="11012" max="11012" width="10.5703125" style="122" customWidth="1"/>
    <col min="11013" max="11013" width="9.85546875" style="122" customWidth="1"/>
    <col min="11014" max="11014" width="15" style="122" customWidth="1"/>
    <col min="11015" max="11015" width="12.28515625" style="122" customWidth="1"/>
    <col min="11016" max="11264" width="9.140625" style="122"/>
    <col min="11265" max="11265" width="12.140625" style="122" customWidth="1"/>
    <col min="11266" max="11266" width="13.7109375" style="122" customWidth="1"/>
    <col min="11267" max="11267" width="25.140625" style="122" customWidth="1"/>
    <col min="11268" max="11268" width="10.5703125" style="122" customWidth="1"/>
    <col min="11269" max="11269" width="9.85546875" style="122" customWidth="1"/>
    <col min="11270" max="11270" width="15" style="122" customWidth="1"/>
    <col min="11271" max="11271" width="12.28515625" style="122" customWidth="1"/>
    <col min="11272" max="11520" width="9.140625" style="122"/>
    <col min="11521" max="11521" width="12.140625" style="122" customWidth="1"/>
    <col min="11522" max="11522" width="13.7109375" style="122" customWidth="1"/>
    <col min="11523" max="11523" width="25.140625" style="122" customWidth="1"/>
    <col min="11524" max="11524" width="10.5703125" style="122" customWidth="1"/>
    <col min="11525" max="11525" width="9.85546875" style="122" customWidth="1"/>
    <col min="11526" max="11526" width="15" style="122" customWidth="1"/>
    <col min="11527" max="11527" width="12.28515625" style="122" customWidth="1"/>
    <col min="11528" max="11776" width="9.140625" style="122"/>
    <col min="11777" max="11777" width="12.140625" style="122" customWidth="1"/>
    <col min="11778" max="11778" width="13.7109375" style="122" customWidth="1"/>
    <col min="11779" max="11779" width="25.140625" style="122" customWidth="1"/>
    <col min="11780" max="11780" width="10.5703125" style="122" customWidth="1"/>
    <col min="11781" max="11781" width="9.85546875" style="122" customWidth="1"/>
    <col min="11782" max="11782" width="15" style="122" customWidth="1"/>
    <col min="11783" max="11783" width="12.28515625" style="122" customWidth="1"/>
    <col min="11784" max="12032" width="9.140625" style="122"/>
    <col min="12033" max="12033" width="12.140625" style="122" customWidth="1"/>
    <col min="12034" max="12034" width="13.7109375" style="122" customWidth="1"/>
    <col min="12035" max="12035" width="25.140625" style="122" customWidth="1"/>
    <col min="12036" max="12036" width="10.5703125" style="122" customWidth="1"/>
    <col min="12037" max="12037" width="9.85546875" style="122" customWidth="1"/>
    <col min="12038" max="12038" width="15" style="122" customWidth="1"/>
    <col min="12039" max="12039" width="12.28515625" style="122" customWidth="1"/>
    <col min="12040" max="12288" width="9.140625" style="122"/>
    <col min="12289" max="12289" width="12.140625" style="122" customWidth="1"/>
    <col min="12290" max="12290" width="13.7109375" style="122" customWidth="1"/>
    <col min="12291" max="12291" width="25.140625" style="122" customWidth="1"/>
    <col min="12292" max="12292" width="10.5703125" style="122" customWidth="1"/>
    <col min="12293" max="12293" width="9.85546875" style="122" customWidth="1"/>
    <col min="12294" max="12294" width="15" style="122" customWidth="1"/>
    <col min="12295" max="12295" width="12.28515625" style="122" customWidth="1"/>
    <col min="12296" max="12544" width="9.140625" style="122"/>
    <col min="12545" max="12545" width="12.140625" style="122" customWidth="1"/>
    <col min="12546" max="12546" width="13.7109375" style="122" customWidth="1"/>
    <col min="12547" max="12547" width="25.140625" style="122" customWidth="1"/>
    <col min="12548" max="12548" width="10.5703125" style="122" customWidth="1"/>
    <col min="12549" max="12549" width="9.85546875" style="122" customWidth="1"/>
    <col min="12550" max="12550" width="15" style="122" customWidth="1"/>
    <col min="12551" max="12551" width="12.28515625" style="122" customWidth="1"/>
    <col min="12552" max="12800" width="9.140625" style="122"/>
    <col min="12801" max="12801" width="12.140625" style="122" customWidth="1"/>
    <col min="12802" max="12802" width="13.7109375" style="122" customWidth="1"/>
    <col min="12803" max="12803" width="25.140625" style="122" customWidth="1"/>
    <col min="12804" max="12804" width="10.5703125" style="122" customWidth="1"/>
    <col min="12805" max="12805" width="9.85546875" style="122" customWidth="1"/>
    <col min="12806" max="12806" width="15" style="122" customWidth="1"/>
    <col min="12807" max="12807" width="12.28515625" style="122" customWidth="1"/>
    <col min="12808" max="13056" width="9.140625" style="122"/>
    <col min="13057" max="13057" width="12.140625" style="122" customWidth="1"/>
    <col min="13058" max="13058" width="13.7109375" style="122" customWidth="1"/>
    <col min="13059" max="13059" width="25.140625" style="122" customWidth="1"/>
    <col min="13060" max="13060" width="10.5703125" style="122" customWidth="1"/>
    <col min="13061" max="13061" width="9.85546875" style="122" customWidth="1"/>
    <col min="13062" max="13062" width="15" style="122" customWidth="1"/>
    <col min="13063" max="13063" width="12.28515625" style="122" customWidth="1"/>
    <col min="13064" max="13312" width="9.140625" style="122"/>
    <col min="13313" max="13313" width="12.140625" style="122" customWidth="1"/>
    <col min="13314" max="13314" width="13.7109375" style="122" customWidth="1"/>
    <col min="13315" max="13315" width="25.140625" style="122" customWidth="1"/>
    <col min="13316" max="13316" width="10.5703125" style="122" customWidth="1"/>
    <col min="13317" max="13317" width="9.85546875" style="122" customWidth="1"/>
    <col min="13318" max="13318" width="15" style="122" customWidth="1"/>
    <col min="13319" max="13319" width="12.28515625" style="122" customWidth="1"/>
    <col min="13320" max="13568" width="9.140625" style="122"/>
    <col min="13569" max="13569" width="12.140625" style="122" customWidth="1"/>
    <col min="13570" max="13570" width="13.7109375" style="122" customWidth="1"/>
    <col min="13571" max="13571" width="25.140625" style="122" customWidth="1"/>
    <col min="13572" max="13572" width="10.5703125" style="122" customWidth="1"/>
    <col min="13573" max="13573" width="9.85546875" style="122" customWidth="1"/>
    <col min="13574" max="13574" width="15" style="122" customWidth="1"/>
    <col min="13575" max="13575" width="12.28515625" style="122" customWidth="1"/>
    <col min="13576" max="13824" width="9.140625" style="122"/>
    <col min="13825" max="13825" width="12.140625" style="122" customWidth="1"/>
    <col min="13826" max="13826" width="13.7109375" style="122" customWidth="1"/>
    <col min="13827" max="13827" width="25.140625" style="122" customWidth="1"/>
    <col min="13828" max="13828" width="10.5703125" style="122" customWidth="1"/>
    <col min="13829" max="13829" width="9.85546875" style="122" customWidth="1"/>
    <col min="13830" max="13830" width="15" style="122" customWidth="1"/>
    <col min="13831" max="13831" width="12.28515625" style="122" customWidth="1"/>
    <col min="13832" max="14080" width="9.140625" style="122"/>
    <col min="14081" max="14081" width="12.140625" style="122" customWidth="1"/>
    <col min="14082" max="14082" width="13.7109375" style="122" customWidth="1"/>
    <col min="14083" max="14083" width="25.140625" style="122" customWidth="1"/>
    <col min="14084" max="14084" width="10.5703125" style="122" customWidth="1"/>
    <col min="14085" max="14085" width="9.85546875" style="122" customWidth="1"/>
    <col min="14086" max="14086" width="15" style="122" customWidth="1"/>
    <col min="14087" max="14087" width="12.28515625" style="122" customWidth="1"/>
    <col min="14088" max="14336" width="9.140625" style="122"/>
    <col min="14337" max="14337" width="12.140625" style="122" customWidth="1"/>
    <col min="14338" max="14338" width="13.7109375" style="122" customWidth="1"/>
    <col min="14339" max="14339" width="25.140625" style="122" customWidth="1"/>
    <col min="14340" max="14340" width="10.5703125" style="122" customWidth="1"/>
    <col min="14341" max="14341" width="9.85546875" style="122" customWidth="1"/>
    <col min="14342" max="14342" width="15" style="122" customWidth="1"/>
    <col min="14343" max="14343" width="12.28515625" style="122" customWidth="1"/>
    <col min="14344" max="14592" width="9.140625" style="122"/>
    <col min="14593" max="14593" width="12.140625" style="122" customWidth="1"/>
    <col min="14594" max="14594" width="13.7109375" style="122" customWidth="1"/>
    <col min="14595" max="14595" width="25.140625" style="122" customWidth="1"/>
    <col min="14596" max="14596" width="10.5703125" style="122" customWidth="1"/>
    <col min="14597" max="14597" width="9.85546875" style="122" customWidth="1"/>
    <col min="14598" max="14598" width="15" style="122" customWidth="1"/>
    <col min="14599" max="14599" width="12.28515625" style="122" customWidth="1"/>
    <col min="14600" max="14848" width="9.140625" style="122"/>
    <col min="14849" max="14849" width="12.140625" style="122" customWidth="1"/>
    <col min="14850" max="14850" width="13.7109375" style="122" customWidth="1"/>
    <col min="14851" max="14851" width="25.140625" style="122" customWidth="1"/>
    <col min="14852" max="14852" width="10.5703125" style="122" customWidth="1"/>
    <col min="14853" max="14853" width="9.85546875" style="122" customWidth="1"/>
    <col min="14854" max="14854" width="15" style="122" customWidth="1"/>
    <col min="14855" max="14855" width="12.28515625" style="122" customWidth="1"/>
    <col min="14856" max="15104" width="9.140625" style="122"/>
    <col min="15105" max="15105" width="12.140625" style="122" customWidth="1"/>
    <col min="15106" max="15106" width="13.7109375" style="122" customWidth="1"/>
    <col min="15107" max="15107" width="25.140625" style="122" customWidth="1"/>
    <col min="15108" max="15108" width="10.5703125" style="122" customWidth="1"/>
    <col min="15109" max="15109" width="9.85546875" style="122" customWidth="1"/>
    <col min="15110" max="15110" width="15" style="122" customWidth="1"/>
    <col min="15111" max="15111" width="12.28515625" style="122" customWidth="1"/>
    <col min="15112" max="15360" width="9.140625" style="122"/>
    <col min="15361" max="15361" width="12.140625" style="122" customWidth="1"/>
    <col min="15362" max="15362" width="13.7109375" style="122" customWidth="1"/>
    <col min="15363" max="15363" width="25.140625" style="122" customWidth="1"/>
    <col min="15364" max="15364" width="10.5703125" style="122" customWidth="1"/>
    <col min="15365" max="15365" width="9.85546875" style="122" customWidth="1"/>
    <col min="15366" max="15366" width="15" style="122" customWidth="1"/>
    <col min="15367" max="15367" width="12.28515625" style="122" customWidth="1"/>
    <col min="15368" max="15616" width="9.140625" style="122"/>
    <col min="15617" max="15617" width="12.140625" style="122" customWidth="1"/>
    <col min="15618" max="15618" width="13.7109375" style="122" customWidth="1"/>
    <col min="15619" max="15619" width="25.140625" style="122" customWidth="1"/>
    <col min="15620" max="15620" width="10.5703125" style="122" customWidth="1"/>
    <col min="15621" max="15621" width="9.85546875" style="122" customWidth="1"/>
    <col min="15622" max="15622" width="15" style="122" customWidth="1"/>
    <col min="15623" max="15623" width="12.28515625" style="122" customWidth="1"/>
    <col min="15624" max="15872" width="9.140625" style="122"/>
    <col min="15873" max="15873" width="12.140625" style="122" customWidth="1"/>
    <col min="15874" max="15874" width="13.7109375" style="122" customWidth="1"/>
    <col min="15875" max="15875" width="25.140625" style="122" customWidth="1"/>
    <col min="15876" max="15876" width="10.5703125" style="122" customWidth="1"/>
    <col min="15877" max="15877" width="9.85546875" style="122" customWidth="1"/>
    <col min="15878" max="15878" width="15" style="122" customWidth="1"/>
    <col min="15879" max="15879" width="12.28515625" style="122" customWidth="1"/>
    <col min="15880" max="16128" width="9.140625" style="122"/>
    <col min="16129" max="16129" width="12.140625" style="122" customWidth="1"/>
    <col min="16130" max="16130" width="13.7109375" style="122" customWidth="1"/>
    <col min="16131" max="16131" width="25.140625" style="122" customWidth="1"/>
    <col min="16132" max="16132" width="10.5703125" style="122" customWidth="1"/>
    <col min="16133" max="16133" width="9.85546875" style="122" customWidth="1"/>
    <col min="16134" max="16134" width="15" style="122" customWidth="1"/>
    <col min="16135" max="16135" width="12.28515625" style="122" customWidth="1"/>
    <col min="16136" max="16384" width="9.140625" style="122"/>
  </cols>
  <sheetData>
    <row r="1" spans="1:7" ht="18.75" hidden="1" thickBot="1" x14ac:dyDescent="0.3">
      <c r="A1" s="117" t="s">
        <v>68</v>
      </c>
      <c r="B1" s="118"/>
      <c r="C1" s="118"/>
      <c r="D1" s="119"/>
      <c r="E1" s="120" t="s">
        <v>69</v>
      </c>
      <c r="F1" s="68" t="s">
        <v>70</v>
      </c>
      <c r="G1" s="121"/>
    </row>
    <row r="2" spans="1:7" ht="17.100000000000001" hidden="1" customHeight="1" x14ac:dyDescent="0.3">
      <c r="A2" s="69" t="s">
        <v>71</v>
      </c>
      <c r="B2" s="258" t="s">
        <v>72</v>
      </c>
      <c r="C2" s="258"/>
      <c r="D2" s="259"/>
      <c r="E2" s="123" t="s">
        <v>73</v>
      </c>
      <c r="F2" s="124" t="s">
        <v>74</v>
      </c>
      <c r="G2" s="125"/>
    </row>
    <row r="3" spans="1:7" ht="16.899999999999999" hidden="1" customHeight="1" x14ac:dyDescent="0.3">
      <c r="A3" s="155" t="s">
        <v>75</v>
      </c>
      <c r="B3" s="258" t="s">
        <v>76</v>
      </c>
      <c r="C3" s="258"/>
      <c r="D3" s="259"/>
      <c r="E3" s="156" t="s">
        <v>77</v>
      </c>
      <c r="F3" s="124"/>
      <c r="G3" s="125"/>
    </row>
    <row r="4" spans="1:7" ht="16.899999999999999" hidden="1" customHeight="1" x14ac:dyDescent="0.3">
      <c r="A4" s="127" t="s">
        <v>78</v>
      </c>
      <c r="B4" s="128" t="s">
        <v>79</v>
      </c>
      <c r="C4" s="128"/>
      <c r="D4" s="129"/>
      <c r="E4" s="123" t="s">
        <v>80</v>
      </c>
      <c r="F4" s="130"/>
      <c r="G4" s="125"/>
    </row>
    <row r="5" spans="1:7" ht="16.899999999999999" hidden="1" customHeight="1" thickBot="1" x14ac:dyDescent="0.3">
      <c r="A5" s="131" t="s">
        <v>81</v>
      </c>
      <c r="B5" s="132" t="s">
        <v>82</v>
      </c>
      <c r="C5" s="133" t="s">
        <v>83</v>
      </c>
      <c r="D5" s="134" t="s">
        <v>84</v>
      </c>
      <c r="E5" s="135" t="s">
        <v>85</v>
      </c>
      <c r="F5" s="136"/>
      <c r="G5" s="137"/>
    </row>
    <row r="6" spans="1:7" ht="38.25" hidden="1" customHeight="1" thickBot="1" x14ac:dyDescent="0.3">
      <c r="A6" s="215" t="s">
        <v>86</v>
      </c>
      <c r="B6" s="216"/>
      <c r="C6" s="216"/>
      <c r="D6" s="216"/>
      <c r="E6" s="216"/>
      <c r="F6" s="216"/>
      <c r="G6" s="217"/>
    </row>
    <row r="7" spans="1:7" ht="38.25" customHeight="1" thickBot="1" x14ac:dyDescent="0.3">
      <c r="A7" s="243" t="s">
        <v>226</v>
      </c>
      <c r="B7" s="244"/>
      <c r="C7" s="244"/>
      <c r="D7" s="244"/>
      <c r="E7" s="244"/>
      <c r="F7" s="244"/>
      <c r="G7" s="245"/>
    </row>
    <row r="8" spans="1:7" s="138" customFormat="1" ht="15" customHeight="1" x14ac:dyDescent="0.2">
      <c r="A8" s="218" t="s">
        <v>87</v>
      </c>
      <c r="B8" s="219"/>
      <c r="C8" s="220"/>
      <c r="D8" s="224"/>
      <c r="E8" s="225"/>
      <c r="F8" s="226" t="s">
        <v>88</v>
      </c>
      <c r="G8" s="228" t="s">
        <v>89</v>
      </c>
    </row>
    <row r="9" spans="1:7" s="138" customFormat="1" ht="15" customHeight="1" thickBot="1" x14ac:dyDescent="0.25">
      <c r="A9" s="221"/>
      <c r="B9" s="222"/>
      <c r="C9" s="223"/>
      <c r="D9" s="139" t="s">
        <v>90</v>
      </c>
      <c r="E9" s="140" t="s">
        <v>91</v>
      </c>
      <c r="F9" s="227"/>
      <c r="G9" s="229"/>
    </row>
    <row r="10" spans="1:7" s="76" customFormat="1" ht="12.75" x14ac:dyDescent="0.2">
      <c r="A10" s="246" t="s">
        <v>92</v>
      </c>
      <c r="B10" s="247"/>
      <c r="C10" s="247"/>
      <c r="D10" s="247"/>
      <c r="E10" s="247"/>
      <c r="F10" s="247"/>
      <c r="G10" s="248"/>
    </row>
    <row r="11" spans="1:7" s="76" customFormat="1" ht="0.75" customHeight="1" x14ac:dyDescent="0.25">
      <c r="A11" s="252"/>
      <c r="B11" s="253"/>
      <c r="C11" s="254"/>
      <c r="D11" s="72"/>
      <c r="E11" s="73"/>
      <c r="F11" s="74"/>
      <c r="G11" s="77"/>
    </row>
    <row r="12" spans="1:7" s="76" customFormat="1" ht="12.75" x14ac:dyDescent="0.2">
      <c r="A12" s="92" t="s">
        <v>93</v>
      </c>
      <c r="B12" s="70"/>
      <c r="C12" s="71"/>
      <c r="D12" s="72"/>
      <c r="E12" s="73"/>
      <c r="F12" s="74"/>
      <c r="G12" s="77"/>
    </row>
    <row r="13" spans="1:7" s="76" customFormat="1" ht="12.75" hidden="1" outlineLevel="1" x14ac:dyDescent="0.2">
      <c r="A13" s="78" t="s">
        <v>94</v>
      </c>
      <c r="B13" s="70"/>
      <c r="C13" s="71"/>
      <c r="D13" s="72">
        <v>1</v>
      </c>
      <c r="E13" s="73" t="s">
        <v>95</v>
      </c>
      <c r="F13" s="74">
        <v>25000</v>
      </c>
      <c r="G13" s="79">
        <f>D13*F13</f>
        <v>25000</v>
      </c>
    </row>
    <row r="14" spans="1:7" s="76" customFormat="1" ht="13.5" collapsed="1" thickBot="1" x14ac:dyDescent="0.25">
      <c r="A14" s="199" t="s">
        <v>96</v>
      </c>
      <c r="B14" s="86"/>
      <c r="C14" s="87"/>
      <c r="D14" s="88"/>
      <c r="E14" s="89"/>
      <c r="F14" s="90"/>
      <c r="G14" s="194">
        <f>SUM(G13)</f>
        <v>25000</v>
      </c>
    </row>
    <row r="15" spans="1:7" s="76" customFormat="1" ht="13.5" thickTop="1" x14ac:dyDescent="0.2">
      <c r="A15" s="85"/>
      <c r="B15" s="86"/>
      <c r="C15" s="87"/>
      <c r="D15" s="88"/>
      <c r="E15" s="89"/>
      <c r="F15" s="90"/>
      <c r="G15" s="195"/>
    </row>
    <row r="16" spans="1:7" s="76" customFormat="1" ht="12.75" x14ac:dyDescent="0.2">
      <c r="A16" s="157" t="s">
        <v>97</v>
      </c>
      <c r="B16" s="86"/>
      <c r="C16" s="87"/>
      <c r="D16" s="88" t="s">
        <v>76</v>
      </c>
      <c r="E16" s="89" t="s">
        <v>76</v>
      </c>
      <c r="F16" s="90"/>
      <c r="G16" s="195"/>
    </row>
    <row r="17" spans="1:7" s="76" customFormat="1" ht="12.75" hidden="1" outlineLevel="1" x14ac:dyDescent="0.2">
      <c r="A17" s="85" t="s">
        <v>98</v>
      </c>
      <c r="B17" s="86"/>
      <c r="C17" s="87"/>
      <c r="D17" s="88">
        <v>1</v>
      </c>
      <c r="E17" s="89" t="s">
        <v>99</v>
      </c>
      <c r="F17" s="90">
        <v>91000</v>
      </c>
      <c r="G17" s="196">
        <f>D17*F17</f>
        <v>91000</v>
      </c>
    </row>
    <row r="18" spans="1:7" s="76" customFormat="1" ht="13.5" collapsed="1" thickBot="1" x14ac:dyDescent="0.25">
      <c r="A18" s="199" t="s">
        <v>100</v>
      </c>
      <c r="B18" s="86"/>
      <c r="C18" s="87"/>
      <c r="D18" s="88"/>
      <c r="E18" s="89"/>
      <c r="F18" s="90"/>
      <c r="G18" s="194">
        <f>SUM(G17)</f>
        <v>91000</v>
      </c>
    </row>
    <row r="19" spans="1:7" s="76" customFormat="1" ht="14.25" thickTop="1" thickBot="1" x14ac:dyDescent="0.25">
      <c r="A19" s="85"/>
      <c r="B19" s="86"/>
      <c r="C19" s="87"/>
      <c r="D19" s="88"/>
      <c r="E19" s="89"/>
      <c r="F19" s="90"/>
      <c r="G19" s="195"/>
    </row>
    <row r="20" spans="1:7" s="76" customFormat="1" ht="13.5" thickBot="1" x14ac:dyDescent="0.25">
      <c r="A20" s="249" t="s">
        <v>101</v>
      </c>
      <c r="B20" s="250"/>
      <c r="C20" s="250"/>
      <c r="D20" s="250"/>
      <c r="E20" s="250"/>
      <c r="F20" s="250"/>
      <c r="G20" s="251"/>
    </row>
    <row r="21" spans="1:7" s="76" customFormat="1" ht="12.75" x14ac:dyDescent="0.2">
      <c r="A21" s="157" t="s">
        <v>102</v>
      </c>
      <c r="B21" s="86"/>
      <c r="C21" s="87"/>
      <c r="D21" s="88"/>
      <c r="E21" s="89"/>
      <c r="F21" s="90"/>
      <c r="G21" s="195"/>
    </row>
    <row r="22" spans="1:7" s="76" customFormat="1" ht="12.75" hidden="1" outlineLevel="1" x14ac:dyDescent="0.2">
      <c r="A22" s="85" t="s">
        <v>103</v>
      </c>
      <c r="B22" s="86"/>
      <c r="C22" s="87"/>
      <c r="D22" s="88">
        <v>18</v>
      </c>
      <c r="E22" s="89" t="s">
        <v>95</v>
      </c>
      <c r="F22" s="90">
        <v>9240</v>
      </c>
      <c r="G22" s="195">
        <f>D22*F22</f>
        <v>166320</v>
      </c>
    </row>
    <row r="23" spans="1:7" s="76" customFormat="1" ht="12.75" hidden="1" outlineLevel="1" x14ac:dyDescent="0.2">
      <c r="A23" s="85" t="s">
        <v>104</v>
      </c>
      <c r="B23" s="86"/>
      <c r="C23" s="87"/>
      <c r="D23" s="88">
        <v>1</v>
      </c>
      <c r="E23" s="89" t="s">
        <v>99</v>
      </c>
      <c r="F23" s="90">
        <v>45000</v>
      </c>
      <c r="G23" s="196">
        <f>D23*F23</f>
        <v>45000</v>
      </c>
    </row>
    <row r="24" spans="1:7" s="76" customFormat="1" ht="13.5" collapsed="1" thickBot="1" x14ac:dyDescent="0.25">
      <c r="A24" s="199" t="s">
        <v>105</v>
      </c>
      <c r="B24" s="86"/>
      <c r="C24" s="87"/>
      <c r="D24" s="88"/>
      <c r="E24" s="89"/>
      <c r="F24" s="90"/>
      <c r="G24" s="194">
        <f>SUM(G22:G23)</f>
        <v>211320</v>
      </c>
    </row>
    <row r="25" spans="1:7" s="76" customFormat="1" ht="13.5" thickTop="1" x14ac:dyDescent="0.2">
      <c r="A25" s="85"/>
      <c r="B25" s="86"/>
      <c r="C25" s="87"/>
      <c r="D25" s="88"/>
      <c r="E25" s="89"/>
      <c r="F25" s="90"/>
      <c r="G25" s="195"/>
    </row>
    <row r="26" spans="1:7" s="76" customFormat="1" ht="12.75" x14ac:dyDescent="0.2">
      <c r="A26" s="157" t="s">
        <v>106</v>
      </c>
      <c r="B26" s="86"/>
      <c r="C26" s="87"/>
      <c r="D26" s="88"/>
      <c r="E26" s="89"/>
      <c r="F26" s="90"/>
      <c r="G26" s="195"/>
    </row>
    <row r="27" spans="1:7" s="76" customFormat="1" ht="12.75" hidden="1" outlineLevel="1" x14ac:dyDescent="0.2">
      <c r="A27" s="85" t="s">
        <v>107</v>
      </c>
      <c r="B27" s="86"/>
      <c r="C27" s="87"/>
      <c r="D27" s="88">
        <v>1</v>
      </c>
      <c r="E27" s="89" t="s">
        <v>95</v>
      </c>
      <c r="F27" s="90">
        <v>10000</v>
      </c>
      <c r="G27" s="195">
        <f>D27*F27</f>
        <v>10000</v>
      </c>
    </row>
    <row r="28" spans="1:7" s="76" customFormat="1" ht="12.75" hidden="1" outlineLevel="1" x14ac:dyDescent="0.2">
      <c r="A28" s="85" t="s">
        <v>108</v>
      </c>
      <c r="B28" s="86"/>
      <c r="C28" s="87"/>
      <c r="D28" s="88">
        <v>1</v>
      </c>
      <c r="E28" s="89" t="s">
        <v>109</v>
      </c>
      <c r="F28" s="90">
        <v>90000</v>
      </c>
      <c r="G28" s="195">
        <f>D28*F28</f>
        <v>90000</v>
      </c>
    </row>
    <row r="29" spans="1:7" s="76" customFormat="1" ht="12.75" hidden="1" outlineLevel="1" x14ac:dyDescent="0.2">
      <c r="A29" s="85" t="s">
        <v>110</v>
      </c>
      <c r="B29" s="86"/>
      <c r="C29" s="87"/>
      <c r="D29" s="88">
        <v>1</v>
      </c>
      <c r="E29" s="89" t="s">
        <v>111</v>
      </c>
      <c r="F29" s="90">
        <v>20000</v>
      </c>
      <c r="G29" s="196">
        <f>D29*F29</f>
        <v>20000</v>
      </c>
    </row>
    <row r="30" spans="1:7" s="76" customFormat="1" ht="13.5" collapsed="1" thickBot="1" x14ac:dyDescent="0.25">
      <c r="A30" s="199" t="s">
        <v>112</v>
      </c>
      <c r="B30" s="86"/>
      <c r="C30" s="87"/>
      <c r="D30" s="88"/>
      <c r="E30" s="89"/>
      <c r="F30" s="90"/>
      <c r="G30" s="194">
        <f>SUM(G27:G29)</f>
        <v>120000</v>
      </c>
    </row>
    <row r="31" spans="1:7" s="76" customFormat="1" ht="14.25" thickTop="1" thickBot="1" x14ac:dyDescent="0.25">
      <c r="A31" s="85"/>
      <c r="B31" s="86"/>
      <c r="C31" s="87"/>
      <c r="D31" s="88"/>
      <c r="E31" s="89"/>
      <c r="F31" s="90"/>
      <c r="G31" s="195"/>
    </row>
    <row r="32" spans="1:7" s="76" customFormat="1" ht="12.75" customHeight="1" thickBot="1" x14ac:dyDescent="0.25">
      <c r="A32" s="249" t="s">
        <v>221</v>
      </c>
      <c r="B32" s="250"/>
      <c r="C32" s="250"/>
      <c r="D32" s="250"/>
      <c r="E32" s="250"/>
      <c r="F32" s="250"/>
      <c r="G32" s="251"/>
    </row>
    <row r="33" spans="1:7" s="76" customFormat="1" ht="12.75" x14ac:dyDescent="0.2">
      <c r="A33" s="157" t="s">
        <v>113</v>
      </c>
      <c r="B33" s="86"/>
      <c r="C33" s="87"/>
      <c r="D33" s="197"/>
      <c r="E33" s="89"/>
      <c r="F33" s="90"/>
      <c r="G33" s="198"/>
    </row>
    <row r="34" spans="1:7" s="76" customFormat="1" ht="12.75" hidden="1" outlineLevel="1" x14ac:dyDescent="0.2">
      <c r="A34" s="157" t="s">
        <v>114</v>
      </c>
      <c r="B34" s="86"/>
      <c r="C34" s="87"/>
      <c r="D34" s="197"/>
      <c r="E34" s="89"/>
      <c r="F34" s="90"/>
      <c r="G34" s="195"/>
    </row>
    <row r="35" spans="1:7" s="76" customFormat="1" ht="12.75" hidden="1" outlineLevel="1" x14ac:dyDescent="0.2">
      <c r="A35" s="85" t="s">
        <v>115</v>
      </c>
      <c r="B35" s="86"/>
      <c r="C35" s="87"/>
      <c r="D35" s="197">
        <v>1</v>
      </c>
      <c r="E35" s="89" t="s">
        <v>99</v>
      </c>
      <c r="F35" s="90">
        <v>35000</v>
      </c>
      <c r="G35" s="195">
        <f>D35*F35</f>
        <v>35000</v>
      </c>
    </row>
    <row r="36" spans="1:7" s="76" customFormat="1" ht="12.75" hidden="1" outlineLevel="1" x14ac:dyDescent="0.2">
      <c r="A36" s="85" t="s">
        <v>116</v>
      </c>
      <c r="B36" s="86"/>
      <c r="C36" s="87"/>
      <c r="D36" s="197">
        <v>1.5</v>
      </c>
      <c r="E36" s="89" t="s">
        <v>117</v>
      </c>
      <c r="F36" s="90">
        <v>1575</v>
      </c>
      <c r="G36" s="195">
        <f t="shared" ref="G36:G47" si="0">D36*F36</f>
        <v>2362.5</v>
      </c>
    </row>
    <row r="37" spans="1:7" s="76" customFormat="1" ht="12.75" hidden="1" outlineLevel="1" x14ac:dyDescent="0.2">
      <c r="A37" s="85" t="s">
        <v>118</v>
      </c>
      <c r="B37" s="86"/>
      <c r="C37" s="87"/>
      <c r="D37" s="197">
        <v>1</v>
      </c>
      <c r="E37" s="89" t="s">
        <v>99</v>
      </c>
      <c r="F37" s="90">
        <v>1000</v>
      </c>
      <c r="G37" s="195">
        <f t="shared" si="0"/>
        <v>1000</v>
      </c>
    </row>
    <row r="38" spans="1:7" s="76" customFormat="1" ht="12.75" hidden="1" outlineLevel="1" x14ac:dyDescent="0.2">
      <c r="A38" s="85" t="s">
        <v>119</v>
      </c>
      <c r="B38" s="86"/>
      <c r="C38" s="87"/>
      <c r="D38" s="197">
        <v>7</v>
      </c>
      <c r="E38" s="89" t="s">
        <v>95</v>
      </c>
      <c r="F38" s="90">
        <v>750</v>
      </c>
      <c r="G38" s="195">
        <f t="shared" si="0"/>
        <v>5250</v>
      </c>
    </row>
    <row r="39" spans="1:7" s="76" customFormat="1" ht="12.75" hidden="1" outlineLevel="1" x14ac:dyDescent="0.2">
      <c r="A39" s="85" t="s">
        <v>120</v>
      </c>
      <c r="B39" s="86"/>
      <c r="C39" s="87"/>
      <c r="D39" s="197">
        <v>150</v>
      </c>
      <c r="E39" s="89" t="s">
        <v>121</v>
      </c>
      <c r="F39" s="90">
        <v>22</v>
      </c>
      <c r="G39" s="195">
        <f t="shared" si="0"/>
        <v>3300</v>
      </c>
    </row>
    <row r="40" spans="1:7" s="76" customFormat="1" ht="12.75" hidden="1" outlineLevel="1" x14ac:dyDescent="0.2">
      <c r="A40" s="85" t="s">
        <v>122</v>
      </c>
      <c r="B40" s="86"/>
      <c r="C40" s="87"/>
      <c r="D40" s="197">
        <v>100</v>
      </c>
      <c r="E40" s="89" t="s">
        <v>121</v>
      </c>
      <c r="F40" s="90">
        <v>16.850000000000001</v>
      </c>
      <c r="G40" s="195">
        <f t="shared" si="0"/>
        <v>1685.0000000000002</v>
      </c>
    </row>
    <row r="41" spans="1:7" s="76" customFormat="1" ht="12.75" hidden="1" outlineLevel="1" x14ac:dyDescent="0.2">
      <c r="A41" s="85" t="s">
        <v>123</v>
      </c>
      <c r="B41" s="86"/>
      <c r="C41" s="87"/>
      <c r="D41" s="197">
        <v>4040</v>
      </c>
      <c r="E41" s="89" t="s">
        <v>124</v>
      </c>
      <c r="F41" s="90">
        <v>6.73</v>
      </c>
      <c r="G41" s="195">
        <f t="shared" si="0"/>
        <v>27189.200000000001</v>
      </c>
    </row>
    <row r="42" spans="1:7" s="76" customFormat="1" ht="12.75" hidden="1" outlineLevel="1" x14ac:dyDescent="0.2">
      <c r="A42" s="85" t="s">
        <v>125</v>
      </c>
      <c r="B42" s="86"/>
      <c r="C42" s="87"/>
      <c r="D42" s="197">
        <v>10</v>
      </c>
      <c r="E42" s="89" t="s">
        <v>126</v>
      </c>
      <c r="F42" s="90">
        <v>27189.200000000001</v>
      </c>
      <c r="G42" s="195">
        <f>D42*F42/100</f>
        <v>2718.92</v>
      </c>
    </row>
    <row r="43" spans="1:7" s="76" customFormat="1" ht="12.75" hidden="1" outlineLevel="1" x14ac:dyDescent="0.2">
      <c r="A43" s="85" t="s">
        <v>127</v>
      </c>
      <c r="B43" s="86"/>
      <c r="C43" s="87"/>
      <c r="D43" s="197">
        <v>160</v>
      </c>
      <c r="E43" s="89" t="s">
        <v>121</v>
      </c>
      <c r="F43" s="90">
        <v>9</v>
      </c>
      <c r="G43" s="195">
        <f t="shared" si="0"/>
        <v>1440</v>
      </c>
    </row>
    <row r="44" spans="1:7" s="76" customFormat="1" ht="12.75" hidden="1" outlineLevel="1" x14ac:dyDescent="0.2">
      <c r="A44" s="85" t="s">
        <v>128</v>
      </c>
      <c r="B44" s="86"/>
      <c r="C44" s="87"/>
      <c r="D44" s="197">
        <v>40</v>
      </c>
      <c r="E44" s="89" t="s">
        <v>95</v>
      </c>
      <c r="F44" s="90">
        <v>150</v>
      </c>
      <c r="G44" s="195">
        <f t="shared" si="0"/>
        <v>6000</v>
      </c>
    </row>
    <row r="45" spans="1:7" s="76" customFormat="1" ht="12.75" hidden="1" outlineLevel="1" x14ac:dyDescent="0.2">
      <c r="A45" s="85" t="s">
        <v>129</v>
      </c>
      <c r="B45" s="86"/>
      <c r="C45" s="87"/>
      <c r="D45" s="197">
        <v>1</v>
      </c>
      <c r="E45" s="89" t="s">
        <v>99</v>
      </c>
      <c r="F45" s="90">
        <v>14000</v>
      </c>
      <c r="G45" s="195">
        <f t="shared" si="0"/>
        <v>14000</v>
      </c>
    </row>
    <row r="46" spans="1:7" s="76" customFormat="1" ht="12.75" hidden="1" outlineLevel="1" x14ac:dyDescent="0.2">
      <c r="A46" s="85" t="s">
        <v>130</v>
      </c>
      <c r="B46" s="86"/>
      <c r="C46" s="87"/>
      <c r="D46" s="197">
        <v>7</v>
      </c>
      <c r="E46" s="89" t="s">
        <v>95</v>
      </c>
      <c r="F46" s="90">
        <v>1200</v>
      </c>
      <c r="G46" s="195">
        <f t="shared" si="0"/>
        <v>8400</v>
      </c>
    </row>
    <row r="47" spans="1:7" s="76" customFormat="1" ht="12.75" hidden="1" outlineLevel="1" x14ac:dyDescent="0.2">
      <c r="A47" s="85" t="s">
        <v>131</v>
      </c>
      <c r="B47" s="86"/>
      <c r="C47" s="87"/>
      <c r="D47" s="197">
        <v>7</v>
      </c>
      <c r="E47" s="89" t="s">
        <v>95</v>
      </c>
      <c r="F47" s="90">
        <v>1000</v>
      </c>
      <c r="G47" s="196">
        <f t="shared" si="0"/>
        <v>7000</v>
      </c>
    </row>
    <row r="48" spans="1:7" s="76" customFormat="1" ht="13.5" collapsed="1" thickBot="1" x14ac:dyDescent="0.25">
      <c r="A48" s="199" t="s">
        <v>132</v>
      </c>
      <c r="B48" s="86"/>
      <c r="C48" s="87"/>
      <c r="D48" s="88"/>
      <c r="E48" s="89"/>
      <c r="F48" s="90"/>
      <c r="G48" s="194">
        <f>SUM(G35:G47)</f>
        <v>115345.62</v>
      </c>
    </row>
    <row r="49" spans="1:8" s="76" customFormat="1" ht="13.5" thickTop="1" x14ac:dyDescent="0.2">
      <c r="A49" s="85"/>
      <c r="B49" s="86"/>
      <c r="C49" s="87"/>
      <c r="D49" s="197"/>
      <c r="E49" s="89"/>
      <c r="F49" s="90"/>
      <c r="G49" s="195"/>
    </row>
    <row r="50" spans="1:8" s="76" customFormat="1" ht="12.75" x14ac:dyDescent="0.2">
      <c r="A50" s="157" t="s">
        <v>229</v>
      </c>
      <c r="B50" s="86"/>
      <c r="C50" s="87"/>
      <c r="D50" s="197"/>
      <c r="E50" s="89"/>
      <c r="F50" s="90"/>
      <c r="G50" s="195"/>
    </row>
    <row r="51" spans="1:8" s="76" customFormat="1" ht="12.75" hidden="1" outlineLevel="1" x14ac:dyDescent="0.2">
      <c r="A51" s="85" t="s">
        <v>133</v>
      </c>
      <c r="B51" s="86"/>
      <c r="C51" s="87"/>
      <c r="D51" s="197">
        <v>47628</v>
      </c>
      <c r="E51" s="89" t="s">
        <v>134</v>
      </c>
      <c r="F51" s="90">
        <v>1.57</v>
      </c>
      <c r="G51" s="196">
        <f>D51*F51</f>
        <v>74775.960000000006</v>
      </c>
    </row>
    <row r="52" spans="1:8" s="76" customFormat="1" ht="12.75" collapsed="1" x14ac:dyDescent="0.2">
      <c r="A52" s="199" t="s">
        <v>135</v>
      </c>
      <c r="B52" s="86"/>
      <c r="C52" s="87"/>
      <c r="D52" s="197"/>
      <c r="E52" s="89"/>
      <c r="F52" s="90"/>
      <c r="G52" s="195">
        <f>SUM(G51:G51)</f>
        <v>74775.960000000006</v>
      </c>
      <c r="H52" s="76" t="s">
        <v>76</v>
      </c>
    </row>
    <row r="53" spans="1:8" s="76" customFormat="1" ht="13.5" thickBot="1" x14ac:dyDescent="0.25">
      <c r="A53" s="199"/>
      <c r="B53" s="86"/>
      <c r="C53" s="87"/>
      <c r="D53" s="197"/>
      <c r="E53" s="89"/>
      <c r="F53" s="90"/>
      <c r="G53" s="195"/>
    </row>
    <row r="54" spans="1:8" s="76" customFormat="1" ht="13.5" thickBot="1" x14ac:dyDescent="0.25">
      <c r="A54" s="207" t="s">
        <v>237</v>
      </c>
      <c r="B54" s="208"/>
      <c r="C54" s="208"/>
      <c r="D54" s="208"/>
      <c r="E54" s="208"/>
      <c r="F54" s="208"/>
      <c r="G54" s="209"/>
    </row>
    <row r="55" spans="1:8" s="76" customFormat="1" ht="12.75" x14ac:dyDescent="0.2">
      <c r="A55" s="78" t="s">
        <v>222</v>
      </c>
      <c r="B55" s="70"/>
      <c r="C55" s="71"/>
      <c r="D55" s="72"/>
      <c r="E55" s="73"/>
      <c r="F55" s="74"/>
      <c r="G55" s="77">
        <f>'OSE Budget Sheet'!B37</f>
        <v>63744.157999999996</v>
      </c>
    </row>
    <row r="56" spans="1:8" s="76" customFormat="1" ht="12.75" x14ac:dyDescent="0.2">
      <c r="A56" s="78" t="s">
        <v>216</v>
      </c>
      <c r="B56" s="70"/>
      <c r="C56" s="71"/>
      <c r="D56" s="72"/>
      <c r="E56" s="73"/>
      <c r="F56" s="74"/>
      <c r="G56" s="77">
        <f>'OSE Budget Sheet'!B38</f>
        <v>7011.8573799999995</v>
      </c>
    </row>
    <row r="57" spans="1:8" s="76" customFormat="1" ht="12.75" x14ac:dyDescent="0.2">
      <c r="A57" s="78"/>
      <c r="B57" s="70"/>
      <c r="C57" s="71"/>
      <c r="D57" s="72"/>
      <c r="E57" s="73"/>
      <c r="F57" s="74"/>
      <c r="G57" s="144"/>
    </row>
    <row r="58" spans="1:8" s="76" customFormat="1" ht="13.5" thickBot="1" x14ac:dyDescent="0.25">
      <c r="A58" s="255" t="s">
        <v>232</v>
      </c>
      <c r="B58" s="256"/>
      <c r="C58" s="257"/>
      <c r="D58" s="145"/>
      <c r="E58" s="146"/>
      <c r="F58" s="147"/>
      <c r="G58" s="148">
        <f>SUM(G14+G18+G24+G30+G48+G52+G55+G56)</f>
        <v>708197.59537999984</v>
      </c>
    </row>
    <row r="59" spans="1:8" ht="15.75" thickTop="1" x14ac:dyDescent="0.25">
      <c r="D59" s="150"/>
      <c r="E59" s="150"/>
      <c r="F59" s="151"/>
      <c r="G59" s="152"/>
    </row>
    <row r="60" spans="1:8" x14ac:dyDescent="0.25">
      <c r="D60" s="150"/>
      <c r="E60" s="150"/>
      <c r="F60" s="151"/>
    </row>
    <row r="61" spans="1:8" x14ac:dyDescent="0.25">
      <c r="D61" s="150"/>
      <c r="E61" s="150"/>
      <c r="F61" s="151"/>
    </row>
    <row r="62" spans="1:8" x14ac:dyDescent="0.25">
      <c r="D62" s="150"/>
      <c r="E62" s="150"/>
      <c r="F62" s="151"/>
      <c r="G62" s="152"/>
    </row>
    <row r="63" spans="1:8" x14ac:dyDescent="0.25">
      <c r="D63" s="150"/>
      <c r="E63" s="150"/>
      <c r="F63" s="151"/>
      <c r="G63" s="152"/>
    </row>
    <row r="64" spans="1:8" x14ac:dyDescent="0.25">
      <c r="F64" s="151"/>
      <c r="G64" s="152"/>
    </row>
    <row r="65" spans="6:7" x14ac:dyDescent="0.25">
      <c r="F65" s="151"/>
      <c r="G65" s="152"/>
    </row>
    <row r="66" spans="6:7" x14ac:dyDescent="0.25">
      <c r="F66" s="151"/>
      <c r="G66" s="152"/>
    </row>
    <row r="67" spans="6:7" x14ac:dyDescent="0.25">
      <c r="F67" s="151"/>
      <c r="G67" s="152"/>
    </row>
    <row r="68" spans="6:7" x14ac:dyDescent="0.25">
      <c r="F68" s="151"/>
      <c r="G68" s="152"/>
    </row>
    <row r="69" spans="6:7" x14ac:dyDescent="0.25">
      <c r="F69" s="151"/>
      <c r="G69" s="152"/>
    </row>
    <row r="70" spans="6:7" x14ac:dyDescent="0.25">
      <c r="F70" s="151"/>
      <c r="G70" s="152"/>
    </row>
    <row r="71" spans="6:7" x14ac:dyDescent="0.25">
      <c r="F71" s="151"/>
      <c r="G71" s="152"/>
    </row>
    <row r="72" spans="6:7" x14ac:dyDescent="0.25">
      <c r="F72" s="151"/>
      <c r="G72" s="152"/>
    </row>
    <row r="73" spans="6:7" x14ac:dyDescent="0.25">
      <c r="F73" s="151"/>
      <c r="G73" s="152"/>
    </row>
    <row r="74" spans="6:7" x14ac:dyDescent="0.25">
      <c r="F74" s="151"/>
      <c r="G74" s="152"/>
    </row>
    <row r="75" spans="6:7" x14ac:dyDescent="0.25">
      <c r="F75" s="151"/>
      <c r="G75" s="152"/>
    </row>
    <row r="76" spans="6:7" x14ac:dyDescent="0.25">
      <c r="F76" s="151"/>
      <c r="G76" s="152"/>
    </row>
    <row r="77" spans="6:7" x14ac:dyDescent="0.25">
      <c r="F77" s="151"/>
      <c r="G77" s="152"/>
    </row>
    <row r="78" spans="6:7" x14ac:dyDescent="0.25">
      <c r="F78" s="151"/>
      <c r="G78" s="152"/>
    </row>
    <row r="79" spans="6:7" x14ac:dyDescent="0.25">
      <c r="F79" s="151"/>
      <c r="G79" s="152"/>
    </row>
    <row r="80" spans="6:7" x14ac:dyDescent="0.25">
      <c r="F80" s="151"/>
      <c r="G80" s="152"/>
    </row>
    <row r="81" spans="6:7" x14ac:dyDescent="0.25">
      <c r="F81" s="151"/>
      <c r="G81" s="152"/>
    </row>
    <row r="82" spans="6:7" x14ac:dyDescent="0.25">
      <c r="F82" s="151"/>
      <c r="G82" s="152"/>
    </row>
    <row r="83" spans="6:7" x14ac:dyDescent="0.25">
      <c r="F83" s="151"/>
      <c r="G83" s="152"/>
    </row>
    <row r="84" spans="6:7" x14ac:dyDescent="0.25">
      <c r="F84" s="151"/>
      <c r="G84" s="152"/>
    </row>
    <row r="85" spans="6:7" x14ac:dyDescent="0.25">
      <c r="F85" s="151"/>
      <c r="G85" s="152"/>
    </row>
    <row r="86" spans="6:7" x14ac:dyDescent="0.25">
      <c r="F86" s="151"/>
      <c r="G86" s="152"/>
    </row>
    <row r="87" spans="6:7" x14ac:dyDescent="0.25">
      <c r="F87" s="151"/>
    </row>
    <row r="88" spans="6:7" x14ac:dyDescent="0.25">
      <c r="F88" s="151"/>
    </row>
    <row r="89" spans="6:7" x14ac:dyDescent="0.25">
      <c r="F89" s="151"/>
    </row>
    <row r="90" spans="6:7" x14ac:dyDescent="0.25">
      <c r="F90" s="151"/>
    </row>
    <row r="91" spans="6:7" x14ac:dyDescent="0.25">
      <c r="F91" s="151"/>
    </row>
    <row r="92" spans="6:7" x14ac:dyDescent="0.25">
      <c r="F92" s="151"/>
    </row>
    <row r="93" spans="6:7" x14ac:dyDescent="0.25">
      <c r="F93" s="151"/>
    </row>
    <row r="94" spans="6:7" x14ac:dyDescent="0.25">
      <c r="F94" s="151"/>
    </row>
    <row r="95" spans="6:7" x14ac:dyDescent="0.25">
      <c r="F95" s="151"/>
    </row>
    <row r="96" spans="6:7" x14ac:dyDescent="0.25">
      <c r="F96" s="151"/>
    </row>
    <row r="97" spans="6:6" x14ac:dyDescent="0.25">
      <c r="F97" s="151"/>
    </row>
    <row r="98" spans="6:6" x14ac:dyDescent="0.25">
      <c r="F98" s="151"/>
    </row>
    <row r="99" spans="6:6" x14ac:dyDescent="0.25">
      <c r="F99" s="151"/>
    </row>
    <row r="100" spans="6:6" x14ac:dyDescent="0.25">
      <c r="F100" s="151"/>
    </row>
    <row r="101" spans="6:6" x14ac:dyDescent="0.25">
      <c r="F101" s="151"/>
    </row>
    <row r="102" spans="6:6" x14ac:dyDescent="0.25">
      <c r="F102" s="151"/>
    </row>
    <row r="103" spans="6:6" x14ac:dyDescent="0.25">
      <c r="F103" s="151"/>
    </row>
    <row r="104" spans="6:6" x14ac:dyDescent="0.25">
      <c r="F104" s="151"/>
    </row>
    <row r="105" spans="6:6" x14ac:dyDescent="0.25">
      <c r="F105" s="151"/>
    </row>
    <row r="106" spans="6:6" x14ac:dyDescent="0.25">
      <c r="F106" s="151"/>
    </row>
    <row r="107" spans="6:6" x14ac:dyDescent="0.25">
      <c r="F107" s="151"/>
    </row>
    <row r="108" spans="6:6" x14ac:dyDescent="0.25">
      <c r="F108" s="151"/>
    </row>
    <row r="109" spans="6:6" x14ac:dyDescent="0.25">
      <c r="F109" s="151"/>
    </row>
    <row r="110" spans="6:6" x14ac:dyDescent="0.25">
      <c r="F110" s="151"/>
    </row>
    <row r="111" spans="6:6" x14ac:dyDescent="0.25">
      <c r="F111" s="151"/>
    </row>
    <row r="112" spans="6:6" x14ac:dyDescent="0.25">
      <c r="F112" s="151"/>
    </row>
    <row r="113" spans="6:6" x14ac:dyDescent="0.25">
      <c r="F113" s="151"/>
    </row>
    <row r="114" spans="6:6" x14ac:dyDescent="0.25">
      <c r="F114" s="151"/>
    </row>
    <row r="115" spans="6:6" x14ac:dyDescent="0.25">
      <c r="F115" s="151"/>
    </row>
    <row r="116" spans="6:6" x14ac:dyDescent="0.25">
      <c r="F116" s="151"/>
    </row>
    <row r="117" spans="6:6" x14ac:dyDescent="0.25">
      <c r="F117" s="151"/>
    </row>
    <row r="118" spans="6:6" x14ac:dyDescent="0.25">
      <c r="F118" s="151"/>
    </row>
    <row r="119" spans="6:6" x14ac:dyDescent="0.25">
      <c r="F119" s="151"/>
    </row>
    <row r="120" spans="6:6" x14ac:dyDescent="0.25">
      <c r="F120" s="151"/>
    </row>
    <row r="121" spans="6:6" x14ac:dyDescent="0.25">
      <c r="F121" s="151"/>
    </row>
    <row r="122" spans="6:6" x14ac:dyDescent="0.25">
      <c r="F122" s="151"/>
    </row>
    <row r="123" spans="6:6" x14ac:dyDescent="0.25">
      <c r="F123" s="151"/>
    </row>
    <row r="124" spans="6:6" x14ac:dyDescent="0.25">
      <c r="F124" s="151"/>
    </row>
    <row r="125" spans="6:6" x14ac:dyDescent="0.25">
      <c r="F125" s="151"/>
    </row>
    <row r="126" spans="6:6" x14ac:dyDescent="0.25">
      <c r="F126" s="151"/>
    </row>
    <row r="127" spans="6:6" x14ac:dyDescent="0.25">
      <c r="F127" s="151"/>
    </row>
    <row r="128" spans="6:6" x14ac:dyDescent="0.25">
      <c r="F128" s="151"/>
    </row>
    <row r="129" spans="6:6" x14ac:dyDescent="0.25">
      <c r="F129" s="151"/>
    </row>
    <row r="130" spans="6:6" x14ac:dyDescent="0.25">
      <c r="F130" s="151"/>
    </row>
    <row r="131" spans="6:6" x14ac:dyDescent="0.25">
      <c r="F131" s="151"/>
    </row>
    <row r="132" spans="6:6" x14ac:dyDescent="0.25">
      <c r="F132" s="151"/>
    </row>
    <row r="133" spans="6:6" x14ac:dyDescent="0.25">
      <c r="F133" s="151"/>
    </row>
    <row r="134" spans="6:6" x14ac:dyDescent="0.25">
      <c r="F134" s="151"/>
    </row>
    <row r="135" spans="6:6" x14ac:dyDescent="0.25">
      <c r="F135" s="151"/>
    </row>
    <row r="136" spans="6:6" x14ac:dyDescent="0.25">
      <c r="F136" s="151"/>
    </row>
    <row r="137" spans="6:6" x14ac:dyDescent="0.25">
      <c r="F137" s="151"/>
    </row>
    <row r="138" spans="6:6" x14ac:dyDescent="0.25">
      <c r="F138" s="151"/>
    </row>
    <row r="139" spans="6:6" x14ac:dyDescent="0.25">
      <c r="F139" s="151"/>
    </row>
    <row r="140" spans="6:6" x14ac:dyDescent="0.25">
      <c r="F140" s="151"/>
    </row>
    <row r="141" spans="6:6" x14ac:dyDescent="0.25">
      <c r="F141" s="151"/>
    </row>
    <row r="142" spans="6:6" x14ac:dyDescent="0.25">
      <c r="F142" s="151"/>
    </row>
    <row r="143" spans="6:6" x14ac:dyDescent="0.25">
      <c r="F143" s="151"/>
    </row>
    <row r="144" spans="6:6" x14ac:dyDescent="0.25">
      <c r="F144" s="151"/>
    </row>
    <row r="145" spans="6:6" x14ac:dyDescent="0.25">
      <c r="F145" s="151"/>
    </row>
    <row r="146" spans="6:6" x14ac:dyDescent="0.25">
      <c r="F146" s="151"/>
    </row>
    <row r="147" spans="6:6" x14ac:dyDescent="0.25">
      <c r="F147" s="151"/>
    </row>
    <row r="148" spans="6:6" x14ac:dyDescent="0.25">
      <c r="F148" s="151"/>
    </row>
    <row r="149" spans="6:6" x14ac:dyDescent="0.25">
      <c r="F149" s="151"/>
    </row>
    <row r="150" spans="6:6" x14ac:dyDescent="0.25">
      <c r="F150" s="151"/>
    </row>
    <row r="151" spans="6:6" x14ac:dyDescent="0.25">
      <c r="F151" s="151"/>
    </row>
    <row r="152" spans="6:6" x14ac:dyDescent="0.25">
      <c r="F152" s="151"/>
    </row>
    <row r="153" spans="6:6" x14ac:dyDescent="0.25">
      <c r="F153" s="151"/>
    </row>
    <row r="154" spans="6:6" x14ac:dyDescent="0.25">
      <c r="F154" s="151"/>
    </row>
    <row r="155" spans="6:6" x14ac:dyDescent="0.25">
      <c r="F155" s="151"/>
    </row>
    <row r="156" spans="6:6" x14ac:dyDescent="0.25">
      <c r="F156" s="151"/>
    </row>
    <row r="157" spans="6:6" x14ac:dyDescent="0.25">
      <c r="F157" s="151"/>
    </row>
    <row r="158" spans="6:6" x14ac:dyDescent="0.25">
      <c r="F158" s="151"/>
    </row>
    <row r="159" spans="6:6" x14ac:dyDescent="0.25">
      <c r="F159" s="151"/>
    </row>
    <row r="160" spans="6:6" x14ac:dyDescent="0.25">
      <c r="F160" s="151"/>
    </row>
    <row r="161" spans="6:6" x14ac:dyDescent="0.25">
      <c r="F161" s="151"/>
    </row>
    <row r="162" spans="6:6" x14ac:dyDescent="0.25">
      <c r="F162" s="151"/>
    </row>
    <row r="163" spans="6:6" x14ac:dyDescent="0.25">
      <c r="F163" s="151"/>
    </row>
    <row r="164" spans="6:6" x14ac:dyDescent="0.25">
      <c r="F164" s="151"/>
    </row>
    <row r="165" spans="6:6" x14ac:dyDescent="0.25">
      <c r="F165" s="151"/>
    </row>
    <row r="166" spans="6:6" x14ac:dyDescent="0.25">
      <c r="F166" s="151"/>
    </row>
    <row r="167" spans="6:6" x14ac:dyDescent="0.25">
      <c r="F167" s="151"/>
    </row>
    <row r="168" spans="6:6" x14ac:dyDescent="0.25">
      <c r="F168" s="151"/>
    </row>
    <row r="169" spans="6:6" x14ac:dyDescent="0.25">
      <c r="F169" s="151"/>
    </row>
    <row r="170" spans="6:6" x14ac:dyDescent="0.25">
      <c r="F170" s="151"/>
    </row>
    <row r="171" spans="6:6" x14ac:dyDescent="0.25">
      <c r="F171" s="151"/>
    </row>
    <row r="172" spans="6:6" x14ac:dyDescent="0.25">
      <c r="F172" s="151"/>
    </row>
    <row r="173" spans="6:6" x14ac:dyDescent="0.25">
      <c r="F173" s="151"/>
    </row>
    <row r="174" spans="6:6" x14ac:dyDescent="0.25">
      <c r="F174" s="151"/>
    </row>
    <row r="175" spans="6:6" x14ac:dyDescent="0.25">
      <c r="F175" s="151"/>
    </row>
    <row r="176" spans="6:6" x14ac:dyDescent="0.25">
      <c r="F176" s="151"/>
    </row>
    <row r="177" spans="6:6" x14ac:dyDescent="0.25">
      <c r="F177" s="151"/>
    </row>
    <row r="178" spans="6:6" x14ac:dyDescent="0.25">
      <c r="F178" s="151"/>
    </row>
    <row r="179" spans="6:6" x14ac:dyDescent="0.25">
      <c r="F179" s="151"/>
    </row>
    <row r="180" spans="6:6" x14ac:dyDescent="0.25">
      <c r="F180" s="151"/>
    </row>
    <row r="181" spans="6:6" x14ac:dyDescent="0.25">
      <c r="F181" s="151"/>
    </row>
    <row r="182" spans="6:6" x14ac:dyDescent="0.25">
      <c r="F182" s="151"/>
    </row>
    <row r="183" spans="6:6" x14ac:dyDescent="0.25">
      <c r="F183" s="151"/>
    </row>
    <row r="184" spans="6:6" x14ac:dyDescent="0.25">
      <c r="F184" s="151"/>
    </row>
    <row r="185" spans="6:6" x14ac:dyDescent="0.25">
      <c r="F185" s="151"/>
    </row>
    <row r="186" spans="6:6" x14ac:dyDescent="0.25">
      <c r="F186" s="151"/>
    </row>
    <row r="187" spans="6:6" x14ac:dyDescent="0.25">
      <c r="F187" s="151"/>
    </row>
    <row r="188" spans="6:6" x14ac:dyDescent="0.25">
      <c r="F188" s="151"/>
    </row>
    <row r="189" spans="6:6" x14ac:dyDescent="0.25">
      <c r="F189" s="151"/>
    </row>
    <row r="190" spans="6:6" x14ac:dyDescent="0.25">
      <c r="F190" s="151"/>
    </row>
    <row r="191" spans="6:6" x14ac:dyDescent="0.25">
      <c r="F191" s="151"/>
    </row>
    <row r="192" spans="6:6" x14ac:dyDescent="0.25">
      <c r="F192" s="151"/>
    </row>
    <row r="193" spans="6:6" x14ac:dyDescent="0.25">
      <c r="F193" s="151"/>
    </row>
    <row r="194" spans="6:6" x14ac:dyDescent="0.25">
      <c r="F194" s="151"/>
    </row>
    <row r="195" spans="6:6" x14ac:dyDescent="0.25">
      <c r="F195" s="151"/>
    </row>
    <row r="196" spans="6:6" x14ac:dyDescent="0.25">
      <c r="F196" s="151"/>
    </row>
    <row r="197" spans="6:6" x14ac:dyDescent="0.25">
      <c r="F197" s="151"/>
    </row>
    <row r="198" spans="6:6" x14ac:dyDescent="0.25">
      <c r="F198" s="151"/>
    </row>
    <row r="199" spans="6:6" x14ac:dyDescent="0.25">
      <c r="F199" s="151"/>
    </row>
    <row r="200" spans="6:6" x14ac:dyDescent="0.25">
      <c r="F200" s="151"/>
    </row>
    <row r="201" spans="6:6" x14ac:dyDescent="0.25">
      <c r="F201" s="151"/>
    </row>
    <row r="202" spans="6:6" x14ac:dyDescent="0.25">
      <c r="F202" s="151"/>
    </row>
    <row r="203" spans="6:6" x14ac:dyDescent="0.25">
      <c r="F203" s="151"/>
    </row>
    <row r="204" spans="6:6" x14ac:dyDescent="0.25">
      <c r="F204" s="151"/>
    </row>
    <row r="205" spans="6:6" x14ac:dyDescent="0.25">
      <c r="F205" s="151"/>
    </row>
    <row r="206" spans="6:6" x14ac:dyDescent="0.25">
      <c r="F206" s="151"/>
    </row>
    <row r="207" spans="6:6" x14ac:dyDescent="0.25">
      <c r="F207" s="151"/>
    </row>
    <row r="208" spans="6:6" x14ac:dyDescent="0.25">
      <c r="F208" s="151"/>
    </row>
    <row r="209" spans="6:6" x14ac:dyDescent="0.25">
      <c r="F209" s="151"/>
    </row>
    <row r="210" spans="6:6" x14ac:dyDescent="0.25">
      <c r="F210" s="151"/>
    </row>
    <row r="211" spans="6:6" x14ac:dyDescent="0.25">
      <c r="F211" s="151"/>
    </row>
    <row r="212" spans="6:6" x14ac:dyDescent="0.25">
      <c r="F212" s="151"/>
    </row>
    <row r="213" spans="6:6" x14ac:dyDescent="0.25">
      <c r="F213" s="151"/>
    </row>
    <row r="214" spans="6:6" x14ac:dyDescent="0.25">
      <c r="F214" s="151"/>
    </row>
    <row r="215" spans="6:6" x14ac:dyDescent="0.25">
      <c r="F215" s="151"/>
    </row>
    <row r="216" spans="6:6" x14ac:dyDescent="0.25">
      <c r="F216" s="151"/>
    </row>
    <row r="217" spans="6:6" x14ac:dyDescent="0.25">
      <c r="F217" s="151"/>
    </row>
    <row r="218" spans="6:6" x14ac:dyDescent="0.25">
      <c r="F218" s="151"/>
    </row>
    <row r="219" spans="6:6" x14ac:dyDescent="0.25">
      <c r="F219" s="151"/>
    </row>
    <row r="220" spans="6:6" x14ac:dyDescent="0.25">
      <c r="F220" s="151"/>
    </row>
    <row r="221" spans="6:6" x14ac:dyDescent="0.25">
      <c r="F221" s="151"/>
    </row>
    <row r="222" spans="6:6" x14ac:dyDescent="0.25">
      <c r="F222" s="151"/>
    </row>
    <row r="223" spans="6:6" x14ac:dyDescent="0.25">
      <c r="F223" s="151"/>
    </row>
    <row r="224" spans="6:6" x14ac:dyDescent="0.25">
      <c r="F224" s="151"/>
    </row>
    <row r="225" spans="6:6" x14ac:dyDescent="0.25">
      <c r="F225" s="151"/>
    </row>
    <row r="226" spans="6:6" x14ac:dyDescent="0.25">
      <c r="F226" s="151"/>
    </row>
    <row r="227" spans="6:6" x14ac:dyDescent="0.25">
      <c r="F227" s="151"/>
    </row>
    <row r="228" spans="6:6" x14ac:dyDescent="0.25">
      <c r="F228" s="151"/>
    </row>
    <row r="229" spans="6:6" x14ac:dyDescent="0.25">
      <c r="F229" s="151"/>
    </row>
    <row r="230" spans="6:6" x14ac:dyDescent="0.25">
      <c r="F230" s="151"/>
    </row>
    <row r="231" spans="6:6" x14ac:dyDescent="0.25">
      <c r="F231" s="151"/>
    </row>
    <row r="232" spans="6:6" x14ac:dyDescent="0.25">
      <c r="F232" s="151"/>
    </row>
    <row r="233" spans="6:6" x14ac:dyDescent="0.25">
      <c r="F233" s="151"/>
    </row>
    <row r="234" spans="6:6" x14ac:dyDescent="0.25">
      <c r="F234" s="151"/>
    </row>
    <row r="235" spans="6:6" x14ac:dyDescent="0.25">
      <c r="F235" s="151"/>
    </row>
    <row r="236" spans="6:6" x14ac:dyDescent="0.25">
      <c r="F236" s="151"/>
    </row>
    <row r="237" spans="6:6" x14ac:dyDescent="0.25">
      <c r="F237" s="151"/>
    </row>
    <row r="238" spans="6:6" x14ac:dyDescent="0.25">
      <c r="F238" s="151"/>
    </row>
    <row r="239" spans="6:6" x14ac:dyDescent="0.25">
      <c r="F239" s="151"/>
    </row>
    <row r="240" spans="6:6" x14ac:dyDescent="0.25">
      <c r="F240" s="151"/>
    </row>
    <row r="241" spans="6:6" x14ac:dyDescent="0.25">
      <c r="F241" s="151"/>
    </row>
    <row r="242" spans="6:6" x14ac:dyDescent="0.25">
      <c r="F242" s="151"/>
    </row>
    <row r="243" spans="6:6" x14ac:dyDescent="0.25">
      <c r="F243" s="151"/>
    </row>
    <row r="244" spans="6:6" x14ac:dyDescent="0.25">
      <c r="F244" s="151"/>
    </row>
    <row r="245" spans="6:6" x14ac:dyDescent="0.25">
      <c r="F245" s="151"/>
    </row>
    <row r="246" spans="6:6" x14ac:dyDescent="0.25">
      <c r="F246" s="151"/>
    </row>
    <row r="247" spans="6:6" x14ac:dyDescent="0.25">
      <c r="F247" s="151"/>
    </row>
    <row r="248" spans="6:6" x14ac:dyDescent="0.25">
      <c r="F248" s="151"/>
    </row>
    <row r="249" spans="6:6" x14ac:dyDescent="0.25">
      <c r="F249" s="151"/>
    </row>
    <row r="250" spans="6:6" x14ac:dyDescent="0.25">
      <c r="F250" s="151"/>
    </row>
    <row r="251" spans="6:6" x14ac:dyDescent="0.25">
      <c r="F251" s="151"/>
    </row>
    <row r="252" spans="6:6" x14ac:dyDescent="0.25">
      <c r="F252" s="151"/>
    </row>
    <row r="253" spans="6:6" x14ac:dyDescent="0.25">
      <c r="F253" s="151"/>
    </row>
    <row r="254" spans="6:6" x14ac:dyDescent="0.25">
      <c r="F254" s="151"/>
    </row>
    <row r="255" spans="6:6" x14ac:dyDescent="0.25">
      <c r="F255" s="151"/>
    </row>
    <row r="256" spans="6:6" x14ac:dyDescent="0.25">
      <c r="F256" s="151"/>
    </row>
    <row r="257" spans="6:6" x14ac:dyDescent="0.25">
      <c r="F257" s="151"/>
    </row>
    <row r="258" spans="6:6" x14ac:dyDescent="0.25">
      <c r="F258" s="151"/>
    </row>
    <row r="259" spans="6:6" x14ac:dyDescent="0.25">
      <c r="F259" s="151"/>
    </row>
    <row r="260" spans="6:6" x14ac:dyDescent="0.25">
      <c r="F260" s="151"/>
    </row>
    <row r="261" spans="6:6" x14ac:dyDescent="0.25">
      <c r="F261" s="151"/>
    </row>
    <row r="262" spans="6:6" x14ac:dyDescent="0.25">
      <c r="F262" s="151"/>
    </row>
    <row r="263" spans="6:6" x14ac:dyDescent="0.25">
      <c r="F263" s="151"/>
    </row>
    <row r="264" spans="6:6" x14ac:dyDescent="0.25">
      <c r="F264" s="151"/>
    </row>
    <row r="265" spans="6:6" x14ac:dyDescent="0.25">
      <c r="F265" s="151"/>
    </row>
    <row r="266" spans="6:6" x14ac:dyDescent="0.25">
      <c r="F266" s="151"/>
    </row>
    <row r="267" spans="6:6" x14ac:dyDescent="0.25">
      <c r="F267" s="151"/>
    </row>
    <row r="268" spans="6:6" x14ac:dyDescent="0.25">
      <c r="F268" s="151"/>
    </row>
    <row r="269" spans="6:6" x14ac:dyDescent="0.25">
      <c r="F269" s="151"/>
    </row>
    <row r="270" spans="6:6" x14ac:dyDescent="0.25">
      <c r="F270" s="151"/>
    </row>
    <row r="271" spans="6:6" x14ac:dyDescent="0.25">
      <c r="F271" s="151"/>
    </row>
    <row r="272" spans="6:6" x14ac:dyDescent="0.25">
      <c r="F272" s="151"/>
    </row>
    <row r="273" spans="6:6" x14ac:dyDescent="0.25">
      <c r="F273" s="151"/>
    </row>
    <row r="274" spans="6:6" x14ac:dyDescent="0.25">
      <c r="F274" s="151"/>
    </row>
    <row r="275" spans="6:6" x14ac:dyDescent="0.25">
      <c r="F275" s="151"/>
    </row>
    <row r="276" spans="6:6" x14ac:dyDescent="0.25">
      <c r="F276" s="151"/>
    </row>
    <row r="277" spans="6:6" x14ac:dyDescent="0.25">
      <c r="F277" s="151"/>
    </row>
    <row r="278" spans="6:6" x14ac:dyDescent="0.25">
      <c r="F278" s="151"/>
    </row>
    <row r="279" spans="6:6" x14ac:dyDescent="0.25">
      <c r="F279" s="151"/>
    </row>
    <row r="280" spans="6:6" x14ac:dyDescent="0.25">
      <c r="F280" s="151"/>
    </row>
    <row r="281" spans="6:6" x14ac:dyDescent="0.25">
      <c r="F281" s="151"/>
    </row>
    <row r="282" spans="6:6" x14ac:dyDescent="0.25">
      <c r="F282" s="151"/>
    </row>
    <row r="283" spans="6:6" x14ac:dyDescent="0.25">
      <c r="F283" s="151"/>
    </row>
    <row r="284" spans="6:6" x14ac:dyDescent="0.25">
      <c r="F284" s="151"/>
    </row>
    <row r="285" spans="6:6" x14ac:dyDescent="0.25">
      <c r="F285" s="151"/>
    </row>
    <row r="286" spans="6:6" x14ac:dyDescent="0.25">
      <c r="F286" s="151"/>
    </row>
    <row r="287" spans="6:6" x14ac:dyDescent="0.25">
      <c r="F287" s="151"/>
    </row>
    <row r="288" spans="6:6" x14ac:dyDescent="0.25">
      <c r="F288" s="151"/>
    </row>
    <row r="289" spans="6:6" x14ac:dyDescent="0.25">
      <c r="F289" s="151"/>
    </row>
    <row r="290" spans="6:6" x14ac:dyDescent="0.25">
      <c r="F290" s="151"/>
    </row>
    <row r="291" spans="6:6" x14ac:dyDescent="0.25">
      <c r="F291" s="151"/>
    </row>
    <row r="292" spans="6:6" x14ac:dyDescent="0.25">
      <c r="F292" s="151"/>
    </row>
    <row r="293" spans="6:6" x14ac:dyDescent="0.25">
      <c r="F293" s="151"/>
    </row>
    <row r="294" spans="6:6" x14ac:dyDescent="0.25">
      <c r="F294" s="151"/>
    </row>
    <row r="295" spans="6:6" x14ac:dyDescent="0.25">
      <c r="F295" s="151"/>
    </row>
    <row r="296" spans="6:6" x14ac:dyDescent="0.25">
      <c r="F296" s="151"/>
    </row>
    <row r="297" spans="6:6" x14ac:dyDescent="0.25">
      <c r="F297" s="151"/>
    </row>
    <row r="298" spans="6:6" x14ac:dyDescent="0.25">
      <c r="F298" s="151"/>
    </row>
    <row r="299" spans="6:6" x14ac:dyDescent="0.25">
      <c r="F299" s="151"/>
    </row>
    <row r="300" spans="6:6" x14ac:dyDescent="0.25">
      <c r="F300" s="151"/>
    </row>
    <row r="301" spans="6:6" x14ac:dyDescent="0.25">
      <c r="F301" s="151"/>
    </row>
    <row r="302" spans="6:6" x14ac:dyDescent="0.25">
      <c r="F302" s="151"/>
    </row>
    <row r="303" spans="6:6" x14ac:dyDescent="0.25">
      <c r="F303" s="151"/>
    </row>
    <row r="304" spans="6:6" x14ac:dyDescent="0.25">
      <c r="F304" s="151"/>
    </row>
    <row r="305" spans="6:6" x14ac:dyDescent="0.25">
      <c r="F305" s="151"/>
    </row>
    <row r="306" spans="6:6" x14ac:dyDescent="0.25">
      <c r="F306" s="151"/>
    </row>
    <row r="307" spans="6:6" x14ac:dyDescent="0.25">
      <c r="F307" s="151"/>
    </row>
    <row r="308" spans="6:6" x14ac:dyDescent="0.25">
      <c r="F308" s="151"/>
    </row>
    <row r="309" spans="6:6" x14ac:dyDescent="0.25">
      <c r="F309" s="151"/>
    </row>
    <row r="310" spans="6:6" x14ac:dyDescent="0.25">
      <c r="F310" s="151"/>
    </row>
    <row r="311" spans="6:6" x14ac:dyDescent="0.25">
      <c r="F311" s="151"/>
    </row>
    <row r="312" spans="6:6" x14ac:dyDescent="0.25">
      <c r="F312" s="151"/>
    </row>
    <row r="313" spans="6:6" x14ac:dyDescent="0.25">
      <c r="F313" s="151"/>
    </row>
    <row r="314" spans="6:6" x14ac:dyDescent="0.25">
      <c r="F314" s="151"/>
    </row>
    <row r="315" spans="6:6" x14ac:dyDescent="0.25">
      <c r="F315" s="151"/>
    </row>
    <row r="316" spans="6:6" x14ac:dyDescent="0.25">
      <c r="F316" s="151"/>
    </row>
    <row r="317" spans="6:6" x14ac:dyDescent="0.25">
      <c r="F317" s="151"/>
    </row>
    <row r="318" spans="6:6" x14ac:dyDescent="0.25">
      <c r="F318" s="151"/>
    </row>
    <row r="319" spans="6:6" x14ac:dyDescent="0.25">
      <c r="F319" s="151"/>
    </row>
    <row r="320" spans="6:6" x14ac:dyDescent="0.25">
      <c r="F320" s="151"/>
    </row>
    <row r="321" spans="6:6" x14ac:dyDescent="0.25">
      <c r="F321" s="151"/>
    </row>
    <row r="322" spans="6:6" x14ac:dyDescent="0.25">
      <c r="F322" s="151"/>
    </row>
    <row r="323" spans="6:6" x14ac:dyDescent="0.25">
      <c r="F323" s="151"/>
    </row>
    <row r="324" spans="6:6" x14ac:dyDescent="0.25">
      <c r="F324" s="151"/>
    </row>
    <row r="325" spans="6:6" x14ac:dyDescent="0.25">
      <c r="F325" s="151"/>
    </row>
    <row r="326" spans="6:6" x14ac:dyDescent="0.25">
      <c r="F326" s="151"/>
    </row>
    <row r="327" spans="6:6" x14ac:dyDescent="0.25">
      <c r="F327" s="151"/>
    </row>
    <row r="328" spans="6:6" x14ac:dyDescent="0.25">
      <c r="F328" s="151"/>
    </row>
    <row r="329" spans="6:6" x14ac:dyDescent="0.25">
      <c r="F329" s="151"/>
    </row>
    <row r="330" spans="6:6" x14ac:dyDescent="0.25">
      <c r="F330" s="151"/>
    </row>
    <row r="331" spans="6:6" x14ac:dyDescent="0.25">
      <c r="F331" s="151"/>
    </row>
    <row r="332" spans="6:6" x14ac:dyDescent="0.25">
      <c r="F332" s="151"/>
    </row>
    <row r="333" spans="6:6" x14ac:dyDescent="0.25">
      <c r="F333" s="151"/>
    </row>
    <row r="334" spans="6:6" x14ac:dyDescent="0.25">
      <c r="F334" s="151"/>
    </row>
    <row r="335" spans="6:6" x14ac:dyDescent="0.25">
      <c r="F335" s="151"/>
    </row>
    <row r="336" spans="6:6" x14ac:dyDescent="0.25">
      <c r="F336" s="151"/>
    </row>
    <row r="337" spans="6:6" x14ac:dyDescent="0.25">
      <c r="F337" s="151"/>
    </row>
    <row r="338" spans="6:6" x14ac:dyDescent="0.25">
      <c r="F338" s="151"/>
    </row>
    <row r="339" spans="6:6" x14ac:dyDescent="0.25">
      <c r="F339" s="151"/>
    </row>
    <row r="340" spans="6:6" x14ac:dyDescent="0.25">
      <c r="F340" s="151"/>
    </row>
    <row r="341" spans="6:6" x14ac:dyDescent="0.25">
      <c r="F341" s="151"/>
    </row>
    <row r="342" spans="6:6" x14ac:dyDescent="0.25">
      <c r="F342" s="151"/>
    </row>
    <row r="343" spans="6:6" x14ac:dyDescent="0.25">
      <c r="F343" s="151"/>
    </row>
    <row r="344" spans="6:6" x14ac:dyDescent="0.25">
      <c r="F344" s="151"/>
    </row>
    <row r="345" spans="6:6" x14ac:dyDescent="0.25">
      <c r="F345" s="151"/>
    </row>
    <row r="346" spans="6:6" x14ac:dyDescent="0.25">
      <c r="F346" s="151"/>
    </row>
    <row r="347" spans="6:6" x14ac:dyDescent="0.25">
      <c r="F347" s="151"/>
    </row>
    <row r="348" spans="6:6" x14ac:dyDescent="0.25">
      <c r="F348" s="151"/>
    </row>
    <row r="349" spans="6:6" x14ac:dyDescent="0.25">
      <c r="F349" s="151"/>
    </row>
    <row r="350" spans="6:6" x14ac:dyDescent="0.25">
      <c r="F350" s="151"/>
    </row>
    <row r="351" spans="6:6" x14ac:dyDescent="0.25">
      <c r="F351" s="151"/>
    </row>
    <row r="352" spans="6:6" x14ac:dyDescent="0.25">
      <c r="F352" s="151"/>
    </row>
    <row r="353" spans="6:6" x14ac:dyDescent="0.25">
      <c r="F353" s="151"/>
    </row>
    <row r="354" spans="6:6" x14ac:dyDescent="0.25">
      <c r="F354" s="151"/>
    </row>
    <row r="355" spans="6:6" x14ac:dyDescent="0.25">
      <c r="F355" s="151"/>
    </row>
    <row r="356" spans="6:6" x14ac:dyDescent="0.25">
      <c r="F356" s="151"/>
    </row>
    <row r="357" spans="6:6" x14ac:dyDescent="0.25">
      <c r="F357" s="151"/>
    </row>
    <row r="358" spans="6:6" x14ac:dyDescent="0.25">
      <c r="F358" s="151"/>
    </row>
    <row r="359" spans="6:6" x14ac:dyDescent="0.25">
      <c r="F359" s="151"/>
    </row>
    <row r="360" spans="6:6" x14ac:dyDescent="0.25">
      <c r="F360" s="151"/>
    </row>
    <row r="361" spans="6:6" x14ac:dyDescent="0.25">
      <c r="F361" s="151"/>
    </row>
    <row r="362" spans="6:6" x14ac:dyDescent="0.25">
      <c r="F362" s="151"/>
    </row>
    <row r="363" spans="6:6" x14ac:dyDescent="0.25">
      <c r="F363" s="151"/>
    </row>
    <row r="364" spans="6:6" x14ac:dyDescent="0.25">
      <c r="F364" s="151"/>
    </row>
    <row r="365" spans="6:6" x14ac:dyDescent="0.25">
      <c r="F365" s="151"/>
    </row>
    <row r="366" spans="6:6" x14ac:dyDescent="0.25">
      <c r="F366" s="151"/>
    </row>
    <row r="367" spans="6:6" x14ac:dyDescent="0.25">
      <c r="F367" s="151"/>
    </row>
    <row r="368" spans="6:6" x14ac:dyDescent="0.25">
      <c r="F368" s="151"/>
    </row>
    <row r="369" spans="6:6" x14ac:dyDescent="0.25">
      <c r="F369" s="151"/>
    </row>
    <row r="370" spans="6:6" x14ac:dyDescent="0.25">
      <c r="F370" s="151"/>
    </row>
    <row r="371" spans="6:6" x14ac:dyDescent="0.25">
      <c r="F371" s="151"/>
    </row>
    <row r="372" spans="6:6" x14ac:dyDescent="0.25">
      <c r="F372" s="151"/>
    </row>
    <row r="373" spans="6:6" x14ac:dyDescent="0.25">
      <c r="F373" s="151"/>
    </row>
    <row r="374" spans="6:6" x14ac:dyDescent="0.25">
      <c r="F374" s="151"/>
    </row>
    <row r="375" spans="6:6" x14ac:dyDescent="0.25">
      <c r="F375" s="151"/>
    </row>
    <row r="376" spans="6:6" x14ac:dyDescent="0.25">
      <c r="F376" s="151"/>
    </row>
    <row r="377" spans="6:6" x14ac:dyDescent="0.25">
      <c r="F377" s="151"/>
    </row>
    <row r="378" spans="6:6" x14ac:dyDescent="0.25">
      <c r="F378" s="151"/>
    </row>
    <row r="379" spans="6:6" x14ac:dyDescent="0.25">
      <c r="F379" s="151"/>
    </row>
    <row r="380" spans="6:6" x14ac:dyDescent="0.25">
      <c r="F380" s="151"/>
    </row>
    <row r="381" spans="6:6" x14ac:dyDescent="0.25">
      <c r="F381" s="151"/>
    </row>
    <row r="382" spans="6:6" x14ac:dyDescent="0.25">
      <c r="F382" s="151"/>
    </row>
    <row r="383" spans="6:6" x14ac:dyDescent="0.25">
      <c r="F383" s="151"/>
    </row>
    <row r="384" spans="6:6" x14ac:dyDescent="0.25">
      <c r="F384" s="151"/>
    </row>
    <row r="385" spans="6:6" x14ac:dyDescent="0.25">
      <c r="F385" s="151"/>
    </row>
    <row r="386" spans="6:6" x14ac:dyDescent="0.25">
      <c r="F386" s="151"/>
    </row>
    <row r="387" spans="6:6" x14ac:dyDescent="0.25">
      <c r="F387" s="151"/>
    </row>
    <row r="388" spans="6:6" x14ac:dyDescent="0.25">
      <c r="F388" s="151"/>
    </row>
    <row r="389" spans="6:6" x14ac:dyDescent="0.25">
      <c r="F389" s="151"/>
    </row>
    <row r="390" spans="6:6" x14ac:dyDescent="0.25">
      <c r="F390" s="151"/>
    </row>
    <row r="391" spans="6:6" x14ac:dyDescent="0.25">
      <c r="F391" s="151"/>
    </row>
    <row r="392" spans="6:6" x14ac:dyDescent="0.25">
      <c r="F392" s="151"/>
    </row>
    <row r="393" spans="6:6" x14ac:dyDescent="0.25">
      <c r="F393" s="151"/>
    </row>
    <row r="394" spans="6:6" x14ac:dyDescent="0.25">
      <c r="F394" s="151"/>
    </row>
    <row r="395" spans="6:6" x14ac:dyDescent="0.25">
      <c r="F395" s="151"/>
    </row>
    <row r="396" spans="6:6" x14ac:dyDescent="0.25">
      <c r="F396" s="151"/>
    </row>
    <row r="397" spans="6:6" x14ac:dyDescent="0.25">
      <c r="F397" s="151"/>
    </row>
    <row r="398" spans="6:6" x14ac:dyDescent="0.25">
      <c r="F398" s="151"/>
    </row>
    <row r="399" spans="6:6" x14ac:dyDescent="0.25">
      <c r="F399" s="151"/>
    </row>
    <row r="400" spans="6:6" x14ac:dyDescent="0.25">
      <c r="F400" s="151"/>
    </row>
    <row r="401" spans="6:6" x14ac:dyDescent="0.25">
      <c r="F401" s="151"/>
    </row>
    <row r="402" spans="6:6" x14ac:dyDescent="0.25">
      <c r="F402" s="151"/>
    </row>
    <row r="403" spans="6:6" x14ac:dyDescent="0.25">
      <c r="F403" s="151"/>
    </row>
    <row r="404" spans="6:6" x14ac:dyDescent="0.25">
      <c r="F404" s="151"/>
    </row>
    <row r="405" spans="6:6" x14ac:dyDescent="0.25">
      <c r="F405" s="151"/>
    </row>
    <row r="406" spans="6:6" x14ac:dyDescent="0.25">
      <c r="F406" s="151"/>
    </row>
    <row r="407" spans="6:6" x14ac:dyDescent="0.25">
      <c r="F407" s="151"/>
    </row>
    <row r="408" spans="6:6" x14ac:dyDescent="0.25">
      <c r="F408" s="151"/>
    </row>
    <row r="409" spans="6:6" x14ac:dyDescent="0.25">
      <c r="F409" s="151"/>
    </row>
    <row r="410" spans="6:6" x14ac:dyDescent="0.25">
      <c r="F410" s="151"/>
    </row>
    <row r="411" spans="6:6" x14ac:dyDescent="0.25">
      <c r="F411" s="151"/>
    </row>
    <row r="412" spans="6:6" x14ac:dyDescent="0.25">
      <c r="F412" s="151"/>
    </row>
    <row r="413" spans="6:6" x14ac:dyDescent="0.25">
      <c r="F413" s="151"/>
    </row>
    <row r="414" spans="6:6" x14ac:dyDescent="0.25">
      <c r="F414" s="151"/>
    </row>
    <row r="415" spans="6:6" x14ac:dyDescent="0.25">
      <c r="F415" s="151"/>
    </row>
    <row r="416" spans="6:6" x14ac:dyDescent="0.25">
      <c r="F416" s="151"/>
    </row>
    <row r="417" spans="6:6" x14ac:dyDescent="0.25">
      <c r="F417" s="151"/>
    </row>
    <row r="418" spans="6:6" x14ac:dyDescent="0.25">
      <c r="F418" s="151"/>
    </row>
    <row r="419" spans="6:6" x14ac:dyDescent="0.25">
      <c r="F419" s="151"/>
    </row>
    <row r="420" spans="6:6" x14ac:dyDescent="0.25">
      <c r="F420" s="151"/>
    </row>
    <row r="421" spans="6:6" x14ac:dyDescent="0.25">
      <c r="F421" s="151"/>
    </row>
    <row r="422" spans="6:6" x14ac:dyDescent="0.25">
      <c r="F422" s="151"/>
    </row>
    <row r="423" spans="6:6" x14ac:dyDescent="0.25">
      <c r="F423" s="151"/>
    </row>
    <row r="424" spans="6:6" x14ac:dyDescent="0.25">
      <c r="F424" s="151"/>
    </row>
    <row r="425" spans="6:6" x14ac:dyDescent="0.25">
      <c r="F425" s="151"/>
    </row>
    <row r="426" spans="6:6" x14ac:dyDescent="0.25">
      <c r="F426" s="151"/>
    </row>
    <row r="427" spans="6:6" x14ac:dyDescent="0.25">
      <c r="F427" s="151"/>
    </row>
    <row r="428" spans="6:6" x14ac:dyDescent="0.25">
      <c r="F428" s="151"/>
    </row>
    <row r="429" spans="6:6" x14ac:dyDescent="0.25">
      <c r="F429" s="151"/>
    </row>
    <row r="430" spans="6:6" x14ac:dyDescent="0.25">
      <c r="F430" s="151"/>
    </row>
    <row r="431" spans="6:6" x14ac:dyDescent="0.25">
      <c r="F431" s="151"/>
    </row>
    <row r="432" spans="6:6" x14ac:dyDescent="0.25">
      <c r="F432" s="151"/>
    </row>
    <row r="433" spans="6:6" x14ac:dyDescent="0.25">
      <c r="F433" s="151"/>
    </row>
    <row r="434" spans="6:6" x14ac:dyDescent="0.25">
      <c r="F434" s="151"/>
    </row>
    <row r="435" spans="6:6" x14ac:dyDescent="0.25">
      <c r="F435" s="151"/>
    </row>
    <row r="436" spans="6:6" x14ac:dyDescent="0.25">
      <c r="F436" s="151"/>
    </row>
    <row r="437" spans="6:6" x14ac:dyDescent="0.25">
      <c r="F437" s="151"/>
    </row>
    <row r="438" spans="6:6" x14ac:dyDescent="0.25">
      <c r="F438" s="151"/>
    </row>
    <row r="439" spans="6:6" x14ac:dyDescent="0.25">
      <c r="F439" s="151"/>
    </row>
    <row r="440" spans="6:6" x14ac:dyDescent="0.25">
      <c r="F440" s="151"/>
    </row>
    <row r="441" spans="6:6" x14ac:dyDescent="0.25">
      <c r="F441" s="151"/>
    </row>
    <row r="442" spans="6:6" x14ac:dyDescent="0.25">
      <c r="F442" s="151"/>
    </row>
    <row r="443" spans="6:6" x14ac:dyDescent="0.25">
      <c r="F443" s="151"/>
    </row>
    <row r="444" spans="6:6" x14ac:dyDescent="0.25">
      <c r="F444" s="151"/>
    </row>
    <row r="445" spans="6:6" x14ac:dyDescent="0.25">
      <c r="F445" s="151"/>
    </row>
    <row r="446" spans="6:6" x14ac:dyDescent="0.25">
      <c r="F446" s="151"/>
    </row>
    <row r="447" spans="6:6" x14ac:dyDescent="0.25">
      <c r="F447" s="151"/>
    </row>
    <row r="448" spans="6:6" x14ac:dyDescent="0.25">
      <c r="F448" s="151"/>
    </row>
    <row r="449" spans="6:6" x14ac:dyDescent="0.25">
      <c r="F449" s="151"/>
    </row>
    <row r="450" spans="6:6" x14ac:dyDescent="0.25">
      <c r="F450" s="151"/>
    </row>
    <row r="451" spans="6:6" x14ac:dyDescent="0.25">
      <c r="F451" s="151"/>
    </row>
    <row r="452" spans="6:6" x14ac:dyDescent="0.25">
      <c r="F452" s="151"/>
    </row>
    <row r="453" spans="6:6" x14ac:dyDescent="0.25">
      <c r="F453" s="151"/>
    </row>
    <row r="454" spans="6:6" x14ac:dyDescent="0.25">
      <c r="F454" s="151"/>
    </row>
    <row r="455" spans="6:6" x14ac:dyDescent="0.25">
      <c r="F455" s="151"/>
    </row>
    <row r="456" spans="6:6" x14ac:dyDescent="0.25">
      <c r="F456" s="151"/>
    </row>
    <row r="457" spans="6:6" x14ac:dyDescent="0.25">
      <c r="F457" s="151"/>
    </row>
    <row r="458" spans="6:6" x14ac:dyDescent="0.25">
      <c r="F458" s="151"/>
    </row>
    <row r="459" spans="6:6" x14ac:dyDescent="0.25">
      <c r="F459" s="151"/>
    </row>
    <row r="460" spans="6:6" x14ac:dyDescent="0.25">
      <c r="F460" s="151"/>
    </row>
    <row r="461" spans="6:6" x14ac:dyDescent="0.25">
      <c r="F461" s="151"/>
    </row>
    <row r="462" spans="6:6" x14ac:dyDescent="0.25">
      <c r="F462" s="151"/>
    </row>
    <row r="463" spans="6:6" x14ac:dyDescent="0.25">
      <c r="F463" s="151"/>
    </row>
    <row r="464" spans="6:6" x14ac:dyDescent="0.25">
      <c r="F464" s="151"/>
    </row>
    <row r="465" spans="6:6" x14ac:dyDescent="0.25">
      <c r="F465" s="151"/>
    </row>
    <row r="466" spans="6:6" x14ac:dyDescent="0.25">
      <c r="F466" s="151"/>
    </row>
    <row r="467" spans="6:6" x14ac:dyDescent="0.25">
      <c r="F467" s="151"/>
    </row>
    <row r="468" spans="6:6" x14ac:dyDescent="0.25">
      <c r="F468" s="151"/>
    </row>
    <row r="469" spans="6:6" x14ac:dyDescent="0.25">
      <c r="F469" s="151"/>
    </row>
    <row r="470" spans="6:6" x14ac:dyDescent="0.25">
      <c r="F470" s="151"/>
    </row>
    <row r="471" spans="6:6" x14ac:dyDescent="0.25">
      <c r="F471" s="151"/>
    </row>
    <row r="472" spans="6:6" x14ac:dyDescent="0.25">
      <c r="F472" s="151"/>
    </row>
    <row r="473" spans="6:6" x14ac:dyDescent="0.25">
      <c r="F473" s="151"/>
    </row>
    <row r="474" spans="6:6" x14ac:dyDescent="0.25">
      <c r="F474" s="151"/>
    </row>
    <row r="475" spans="6:6" x14ac:dyDescent="0.25">
      <c r="F475" s="151"/>
    </row>
    <row r="476" spans="6:6" x14ac:dyDescent="0.25">
      <c r="F476" s="151"/>
    </row>
    <row r="477" spans="6:6" x14ac:dyDescent="0.25">
      <c r="F477" s="151"/>
    </row>
    <row r="478" spans="6:6" x14ac:dyDescent="0.25">
      <c r="F478" s="151"/>
    </row>
    <row r="479" spans="6:6" x14ac:dyDescent="0.25">
      <c r="F479" s="151"/>
    </row>
    <row r="480" spans="6:6" x14ac:dyDescent="0.25">
      <c r="F480" s="151"/>
    </row>
    <row r="481" spans="6:6" x14ac:dyDescent="0.25">
      <c r="F481" s="151"/>
    </row>
    <row r="482" spans="6:6" x14ac:dyDescent="0.25">
      <c r="F482" s="151"/>
    </row>
    <row r="483" spans="6:6" x14ac:dyDescent="0.25">
      <c r="F483" s="151"/>
    </row>
    <row r="484" spans="6:6" x14ac:dyDescent="0.25">
      <c r="F484" s="151"/>
    </row>
    <row r="485" spans="6:6" x14ac:dyDescent="0.25">
      <c r="F485" s="151"/>
    </row>
    <row r="486" spans="6:6" x14ac:dyDescent="0.25">
      <c r="F486" s="151"/>
    </row>
    <row r="487" spans="6:6" x14ac:dyDescent="0.25">
      <c r="F487" s="151"/>
    </row>
    <row r="488" spans="6:6" x14ac:dyDescent="0.25">
      <c r="F488" s="151"/>
    </row>
    <row r="489" spans="6:6" x14ac:dyDescent="0.25">
      <c r="F489" s="151"/>
    </row>
    <row r="490" spans="6:6" x14ac:dyDescent="0.25">
      <c r="F490" s="151"/>
    </row>
    <row r="491" spans="6:6" x14ac:dyDescent="0.25">
      <c r="F491" s="151"/>
    </row>
    <row r="492" spans="6:6" x14ac:dyDescent="0.25">
      <c r="F492" s="151"/>
    </row>
    <row r="493" spans="6:6" x14ac:dyDescent="0.25">
      <c r="F493" s="151"/>
    </row>
    <row r="494" spans="6:6" x14ac:dyDescent="0.25">
      <c r="F494" s="151"/>
    </row>
    <row r="495" spans="6:6" x14ac:dyDescent="0.25">
      <c r="F495" s="151"/>
    </row>
    <row r="496" spans="6:6" x14ac:dyDescent="0.25">
      <c r="F496" s="151"/>
    </row>
    <row r="497" spans="6:6" x14ac:dyDescent="0.25">
      <c r="F497" s="151"/>
    </row>
    <row r="498" spans="6:6" x14ac:dyDescent="0.25">
      <c r="F498" s="151"/>
    </row>
    <row r="499" spans="6:6" x14ac:dyDescent="0.25">
      <c r="F499" s="151"/>
    </row>
    <row r="500" spans="6:6" x14ac:dyDescent="0.25">
      <c r="F500" s="151"/>
    </row>
    <row r="501" spans="6:6" x14ac:dyDescent="0.25">
      <c r="F501" s="151"/>
    </row>
    <row r="502" spans="6:6" x14ac:dyDescent="0.25">
      <c r="F502" s="151"/>
    </row>
    <row r="503" spans="6:6" x14ac:dyDescent="0.25">
      <c r="F503" s="151"/>
    </row>
    <row r="504" spans="6:6" x14ac:dyDescent="0.25">
      <c r="F504" s="151"/>
    </row>
    <row r="505" spans="6:6" x14ac:dyDescent="0.25">
      <c r="F505" s="151"/>
    </row>
    <row r="506" spans="6:6" x14ac:dyDescent="0.25">
      <c r="F506" s="151"/>
    </row>
    <row r="507" spans="6:6" x14ac:dyDescent="0.25">
      <c r="F507" s="151"/>
    </row>
    <row r="508" spans="6:6" x14ac:dyDescent="0.25">
      <c r="F508" s="151"/>
    </row>
    <row r="509" spans="6:6" x14ac:dyDescent="0.25">
      <c r="F509" s="151"/>
    </row>
    <row r="510" spans="6:6" x14ac:dyDescent="0.25">
      <c r="F510" s="151"/>
    </row>
    <row r="511" spans="6:6" x14ac:dyDescent="0.25">
      <c r="F511" s="151"/>
    </row>
    <row r="512" spans="6:6" x14ac:dyDescent="0.25">
      <c r="F512" s="151"/>
    </row>
    <row r="513" spans="6:6" x14ac:dyDescent="0.25">
      <c r="F513" s="151"/>
    </row>
    <row r="514" spans="6:6" x14ac:dyDescent="0.25">
      <c r="F514" s="151"/>
    </row>
    <row r="515" spans="6:6" x14ac:dyDescent="0.25">
      <c r="F515" s="151"/>
    </row>
    <row r="516" spans="6:6" x14ac:dyDescent="0.25">
      <c r="F516" s="151"/>
    </row>
    <row r="517" spans="6:6" x14ac:dyDescent="0.25">
      <c r="F517" s="151"/>
    </row>
    <row r="518" spans="6:6" x14ac:dyDescent="0.25">
      <c r="F518" s="151"/>
    </row>
    <row r="519" spans="6:6" x14ac:dyDescent="0.25">
      <c r="F519" s="151"/>
    </row>
    <row r="520" spans="6:6" x14ac:dyDescent="0.25">
      <c r="F520" s="151"/>
    </row>
    <row r="521" spans="6:6" x14ac:dyDescent="0.25">
      <c r="F521" s="151"/>
    </row>
    <row r="522" spans="6:6" x14ac:dyDescent="0.25">
      <c r="F522" s="151"/>
    </row>
    <row r="523" spans="6:6" x14ac:dyDescent="0.25">
      <c r="F523" s="151"/>
    </row>
    <row r="524" spans="6:6" x14ac:dyDescent="0.25">
      <c r="F524" s="151"/>
    </row>
    <row r="525" spans="6:6" x14ac:dyDescent="0.25">
      <c r="F525" s="151"/>
    </row>
    <row r="526" spans="6:6" x14ac:dyDescent="0.25">
      <c r="F526" s="151"/>
    </row>
    <row r="527" spans="6:6" x14ac:dyDescent="0.25">
      <c r="F527" s="151"/>
    </row>
    <row r="528" spans="6:6" x14ac:dyDescent="0.25">
      <c r="F528" s="151"/>
    </row>
    <row r="529" spans="6:6" x14ac:dyDescent="0.25">
      <c r="F529" s="151"/>
    </row>
    <row r="530" spans="6:6" x14ac:dyDescent="0.25">
      <c r="F530" s="151"/>
    </row>
    <row r="531" spans="6:6" x14ac:dyDescent="0.25">
      <c r="F531" s="151"/>
    </row>
    <row r="532" spans="6:6" x14ac:dyDescent="0.25">
      <c r="F532" s="151"/>
    </row>
    <row r="533" spans="6:6" x14ac:dyDescent="0.25">
      <c r="F533" s="151"/>
    </row>
    <row r="534" spans="6:6" x14ac:dyDescent="0.25">
      <c r="F534" s="151"/>
    </row>
    <row r="535" spans="6:6" x14ac:dyDescent="0.25">
      <c r="F535" s="151"/>
    </row>
    <row r="536" spans="6:6" x14ac:dyDescent="0.25">
      <c r="F536" s="151"/>
    </row>
    <row r="537" spans="6:6" x14ac:dyDescent="0.25">
      <c r="F537" s="151"/>
    </row>
    <row r="538" spans="6:6" x14ac:dyDescent="0.25">
      <c r="F538" s="151"/>
    </row>
    <row r="539" spans="6:6" x14ac:dyDescent="0.25">
      <c r="F539" s="151"/>
    </row>
    <row r="540" spans="6:6" x14ac:dyDescent="0.25">
      <c r="F540" s="151"/>
    </row>
    <row r="541" spans="6:6" x14ac:dyDescent="0.25">
      <c r="F541" s="151"/>
    </row>
    <row r="542" spans="6:6" x14ac:dyDescent="0.25">
      <c r="F542" s="151"/>
    </row>
    <row r="543" spans="6:6" x14ac:dyDescent="0.25">
      <c r="F543" s="151"/>
    </row>
    <row r="544" spans="6:6" x14ac:dyDescent="0.25">
      <c r="F544" s="151"/>
    </row>
    <row r="545" spans="6:6" x14ac:dyDescent="0.25">
      <c r="F545" s="151"/>
    </row>
    <row r="546" spans="6:6" x14ac:dyDescent="0.25">
      <c r="F546" s="151"/>
    </row>
    <row r="547" spans="6:6" x14ac:dyDescent="0.25">
      <c r="F547" s="151"/>
    </row>
    <row r="548" spans="6:6" x14ac:dyDescent="0.25">
      <c r="F548" s="151"/>
    </row>
    <row r="549" spans="6:6" x14ac:dyDescent="0.25">
      <c r="F549" s="151"/>
    </row>
    <row r="550" spans="6:6" x14ac:dyDescent="0.25">
      <c r="F550" s="151"/>
    </row>
    <row r="551" spans="6:6" x14ac:dyDescent="0.25">
      <c r="F551" s="151"/>
    </row>
    <row r="552" spans="6:6" x14ac:dyDescent="0.25">
      <c r="F552" s="151"/>
    </row>
    <row r="553" spans="6:6" x14ac:dyDescent="0.25">
      <c r="F553" s="151"/>
    </row>
    <row r="554" spans="6:6" x14ac:dyDescent="0.25">
      <c r="F554" s="151"/>
    </row>
    <row r="555" spans="6:6" x14ac:dyDescent="0.25">
      <c r="F555" s="151"/>
    </row>
    <row r="556" spans="6:6" x14ac:dyDescent="0.25">
      <c r="F556" s="151"/>
    </row>
    <row r="557" spans="6:6" x14ac:dyDescent="0.25">
      <c r="F557" s="151"/>
    </row>
    <row r="558" spans="6:6" x14ac:dyDescent="0.25">
      <c r="F558" s="151"/>
    </row>
    <row r="559" spans="6:6" x14ac:dyDescent="0.25">
      <c r="F559" s="151"/>
    </row>
    <row r="560" spans="6:6" x14ac:dyDescent="0.25">
      <c r="F560" s="151"/>
    </row>
    <row r="561" spans="6:6" x14ac:dyDescent="0.25">
      <c r="F561" s="151"/>
    </row>
    <row r="562" spans="6:6" x14ac:dyDescent="0.25">
      <c r="F562" s="151"/>
    </row>
    <row r="563" spans="6:6" x14ac:dyDescent="0.25">
      <c r="F563" s="151"/>
    </row>
    <row r="564" spans="6:6" x14ac:dyDescent="0.25">
      <c r="F564" s="151"/>
    </row>
    <row r="565" spans="6:6" x14ac:dyDescent="0.25">
      <c r="F565" s="151"/>
    </row>
    <row r="566" spans="6:6" x14ac:dyDescent="0.25">
      <c r="F566" s="151"/>
    </row>
    <row r="567" spans="6:6" x14ac:dyDescent="0.25">
      <c r="F567" s="151"/>
    </row>
    <row r="568" spans="6:6" x14ac:dyDescent="0.25">
      <c r="F568" s="151"/>
    </row>
    <row r="569" spans="6:6" x14ac:dyDescent="0.25">
      <c r="F569" s="151"/>
    </row>
    <row r="570" spans="6:6" x14ac:dyDescent="0.25">
      <c r="F570" s="151"/>
    </row>
    <row r="571" spans="6:6" x14ac:dyDescent="0.25">
      <c r="F571" s="151"/>
    </row>
    <row r="572" spans="6:6" x14ac:dyDescent="0.25">
      <c r="F572" s="151"/>
    </row>
    <row r="573" spans="6:6" x14ac:dyDescent="0.25">
      <c r="F573" s="151"/>
    </row>
    <row r="574" spans="6:6" x14ac:dyDescent="0.25">
      <c r="F574" s="151"/>
    </row>
    <row r="575" spans="6:6" x14ac:dyDescent="0.25">
      <c r="F575" s="151"/>
    </row>
    <row r="576" spans="6:6" x14ac:dyDescent="0.25">
      <c r="F576" s="151"/>
    </row>
    <row r="577" spans="6:6" x14ac:dyDescent="0.25">
      <c r="F577" s="151"/>
    </row>
    <row r="578" spans="6:6" x14ac:dyDescent="0.25">
      <c r="F578" s="151"/>
    </row>
    <row r="579" spans="6:6" x14ac:dyDescent="0.25">
      <c r="F579" s="151"/>
    </row>
    <row r="580" spans="6:6" x14ac:dyDescent="0.25">
      <c r="F580" s="151"/>
    </row>
    <row r="581" spans="6:6" x14ac:dyDescent="0.25">
      <c r="F581" s="151"/>
    </row>
    <row r="582" spans="6:6" x14ac:dyDescent="0.25">
      <c r="F582" s="151"/>
    </row>
    <row r="583" spans="6:6" x14ac:dyDescent="0.25">
      <c r="F583" s="151"/>
    </row>
    <row r="584" spans="6:6" x14ac:dyDescent="0.25">
      <c r="F584" s="151"/>
    </row>
    <row r="585" spans="6:6" x14ac:dyDescent="0.25">
      <c r="F585" s="151"/>
    </row>
    <row r="586" spans="6:6" x14ac:dyDescent="0.25">
      <c r="F586" s="151"/>
    </row>
    <row r="587" spans="6:6" x14ac:dyDescent="0.25">
      <c r="F587" s="151"/>
    </row>
    <row r="588" spans="6:6" x14ac:dyDescent="0.25">
      <c r="F588" s="151"/>
    </row>
    <row r="589" spans="6:6" x14ac:dyDescent="0.25">
      <c r="F589" s="151"/>
    </row>
    <row r="590" spans="6:6" x14ac:dyDescent="0.25">
      <c r="F590" s="151"/>
    </row>
    <row r="591" spans="6:6" x14ac:dyDescent="0.25">
      <c r="F591" s="151"/>
    </row>
    <row r="592" spans="6:6" x14ac:dyDescent="0.25">
      <c r="F592" s="151"/>
    </row>
    <row r="593" spans="6:6" x14ac:dyDescent="0.25">
      <c r="F593" s="151"/>
    </row>
    <row r="594" spans="6:6" x14ac:dyDescent="0.25">
      <c r="F594" s="151"/>
    </row>
    <row r="595" spans="6:6" x14ac:dyDescent="0.25">
      <c r="F595" s="151"/>
    </row>
    <row r="596" spans="6:6" x14ac:dyDescent="0.25">
      <c r="F596" s="151"/>
    </row>
    <row r="597" spans="6:6" x14ac:dyDescent="0.25">
      <c r="F597" s="151"/>
    </row>
    <row r="598" spans="6:6" x14ac:dyDescent="0.25">
      <c r="F598" s="151"/>
    </row>
    <row r="599" spans="6:6" x14ac:dyDescent="0.25">
      <c r="F599" s="151"/>
    </row>
    <row r="600" spans="6:6" x14ac:dyDescent="0.25">
      <c r="F600" s="151"/>
    </row>
    <row r="601" spans="6:6" x14ac:dyDescent="0.25">
      <c r="F601" s="151"/>
    </row>
    <row r="602" spans="6:6" x14ac:dyDescent="0.25">
      <c r="F602" s="151"/>
    </row>
    <row r="603" spans="6:6" x14ac:dyDescent="0.25">
      <c r="F603" s="151"/>
    </row>
    <row r="604" spans="6:6" x14ac:dyDescent="0.25">
      <c r="F604" s="151"/>
    </row>
    <row r="605" spans="6:6" x14ac:dyDescent="0.25">
      <c r="F605" s="151"/>
    </row>
    <row r="606" spans="6:6" x14ac:dyDescent="0.25">
      <c r="F606" s="151"/>
    </row>
    <row r="607" spans="6:6" x14ac:dyDescent="0.25">
      <c r="F607" s="151"/>
    </row>
    <row r="608" spans="6:6" x14ac:dyDescent="0.25">
      <c r="F608" s="151"/>
    </row>
    <row r="609" spans="6:6" x14ac:dyDescent="0.25">
      <c r="F609" s="151"/>
    </row>
    <row r="610" spans="6:6" x14ac:dyDescent="0.25">
      <c r="F610" s="151"/>
    </row>
    <row r="611" spans="6:6" x14ac:dyDescent="0.25">
      <c r="F611" s="151"/>
    </row>
    <row r="612" spans="6:6" x14ac:dyDescent="0.25">
      <c r="F612" s="151"/>
    </row>
    <row r="613" spans="6:6" x14ac:dyDescent="0.25">
      <c r="F613" s="151"/>
    </row>
    <row r="614" spans="6:6" x14ac:dyDescent="0.25">
      <c r="F614" s="151"/>
    </row>
    <row r="615" spans="6:6" x14ac:dyDescent="0.25">
      <c r="F615" s="151"/>
    </row>
    <row r="616" spans="6:6" x14ac:dyDescent="0.25">
      <c r="F616" s="151"/>
    </row>
    <row r="617" spans="6:6" x14ac:dyDescent="0.25">
      <c r="F617" s="151"/>
    </row>
    <row r="618" spans="6:6" x14ac:dyDescent="0.25">
      <c r="F618" s="151"/>
    </row>
    <row r="619" spans="6:6" x14ac:dyDescent="0.25">
      <c r="F619" s="151"/>
    </row>
    <row r="620" spans="6:6" x14ac:dyDescent="0.25">
      <c r="F620" s="151"/>
    </row>
    <row r="621" spans="6:6" x14ac:dyDescent="0.25">
      <c r="F621" s="151"/>
    </row>
    <row r="622" spans="6:6" x14ac:dyDescent="0.25">
      <c r="F622" s="151"/>
    </row>
    <row r="623" spans="6:6" x14ac:dyDescent="0.25">
      <c r="F623" s="151"/>
    </row>
    <row r="624" spans="6:6" x14ac:dyDescent="0.25">
      <c r="F624" s="151"/>
    </row>
    <row r="625" spans="6:6" x14ac:dyDescent="0.25">
      <c r="F625" s="151"/>
    </row>
    <row r="626" spans="6:6" x14ac:dyDescent="0.25">
      <c r="F626" s="151"/>
    </row>
    <row r="627" spans="6:6" x14ac:dyDescent="0.25">
      <c r="F627" s="151"/>
    </row>
    <row r="628" spans="6:6" x14ac:dyDescent="0.25">
      <c r="F628" s="151"/>
    </row>
    <row r="629" spans="6:6" x14ac:dyDescent="0.25">
      <c r="F629" s="151"/>
    </row>
    <row r="630" spans="6:6" x14ac:dyDescent="0.25">
      <c r="F630" s="151"/>
    </row>
    <row r="631" spans="6:6" x14ac:dyDescent="0.25">
      <c r="F631" s="151"/>
    </row>
    <row r="632" spans="6:6" x14ac:dyDescent="0.25">
      <c r="F632" s="151"/>
    </row>
    <row r="633" spans="6:6" x14ac:dyDescent="0.25">
      <c r="F633" s="151"/>
    </row>
    <row r="634" spans="6:6" x14ac:dyDescent="0.25">
      <c r="F634" s="151"/>
    </row>
    <row r="635" spans="6:6" x14ac:dyDescent="0.25">
      <c r="F635" s="151"/>
    </row>
    <row r="636" spans="6:6" x14ac:dyDescent="0.25">
      <c r="F636" s="151"/>
    </row>
    <row r="637" spans="6:6" x14ac:dyDescent="0.25">
      <c r="F637" s="151"/>
    </row>
    <row r="638" spans="6:6" x14ac:dyDescent="0.25">
      <c r="F638" s="151"/>
    </row>
    <row r="639" spans="6:6" x14ac:dyDescent="0.25">
      <c r="F639" s="151"/>
    </row>
    <row r="640" spans="6:6" x14ac:dyDescent="0.25">
      <c r="F640" s="151"/>
    </row>
    <row r="641" spans="6:6" x14ac:dyDescent="0.25">
      <c r="F641" s="151"/>
    </row>
    <row r="642" spans="6:6" x14ac:dyDescent="0.25">
      <c r="F642" s="151"/>
    </row>
    <row r="643" spans="6:6" x14ac:dyDescent="0.25">
      <c r="F643" s="151"/>
    </row>
    <row r="644" spans="6:6" x14ac:dyDescent="0.25">
      <c r="F644" s="151"/>
    </row>
    <row r="645" spans="6:6" x14ac:dyDescent="0.25">
      <c r="F645" s="151"/>
    </row>
    <row r="646" spans="6:6" x14ac:dyDescent="0.25">
      <c r="F646" s="151"/>
    </row>
    <row r="647" spans="6:6" x14ac:dyDescent="0.25">
      <c r="F647" s="151"/>
    </row>
    <row r="648" spans="6:6" x14ac:dyDescent="0.25">
      <c r="F648" s="151"/>
    </row>
    <row r="649" spans="6:6" x14ac:dyDescent="0.25">
      <c r="F649" s="151"/>
    </row>
    <row r="650" spans="6:6" x14ac:dyDescent="0.25">
      <c r="F650" s="151"/>
    </row>
    <row r="651" spans="6:6" x14ac:dyDescent="0.25">
      <c r="F651" s="151"/>
    </row>
    <row r="652" spans="6:6" x14ac:dyDescent="0.25">
      <c r="F652" s="151"/>
    </row>
    <row r="653" spans="6:6" x14ac:dyDescent="0.25">
      <c r="F653" s="151"/>
    </row>
    <row r="654" spans="6:6" x14ac:dyDescent="0.25">
      <c r="F654" s="151"/>
    </row>
    <row r="655" spans="6:6" x14ac:dyDescent="0.25">
      <c r="F655" s="151"/>
    </row>
    <row r="656" spans="6:6" x14ac:dyDescent="0.25">
      <c r="F656" s="151"/>
    </row>
    <row r="657" spans="6:6" x14ac:dyDescent="0.25">
      <c r="F657" s="151"/>
    </row>
    <row r="658" spans="6:6" x14ac:dyDescent="0.25">
      <c r="F658" s="151"/>
    </row>
    <row r="659" spans="6:6" x14ac:dyDescent="0.25">
      <c r="F659" s="151"/>
    </row>
    <row r="660" spans="6:6" x14ac:dyDescent="0.25">
      <c r="F660" s="151"/>
    </row>
    <row r="661" spans="6:6" x14ac:dyDescent="0.25">
      <c r="F661" s="151"/>
    </row>
    <row r="662" spans="6:6" x14ac:dyDescent="0.25">
      <c r="F662" s="151"/>
    </row>
    <row r="663" spans="6:6" x14ac:dyDescent="0.25">
      <c r="F663" s="151"/>
    </row>
    <row r="664" spans="6:6" x14ac:dyDescent="0.25">
      <c r="F664" s="151"/>
    </row>
    <row r="665" spans="6:6" x14ac:dyDescent="0.25">
      <c r="F665" s="151"/>
    </row>
    <row r="666" spans="6:6" x14ac:dyDescent="0.25">
      <c r="F666" s="151"/>
    </row>
    <row r="667" spans="6:6" x14ac:dyDescent="0.25">
      <c r="F667" s="151"/>
    </row>
    <row r="668" spans="6:6" x14ac:dyDescent="0.25">
      <c r="F668" s="151"/>
    </row>
    <row r="669" spans="6:6" x14ac:dyDescent="0.25">
      <c r="F669" s="151"/>
    </row>
    <row r="670" spans="6:6" x14ac:dyDescent="0.25">
      <c r="F670" s="151"/>
    </row>
    <row r="671" spans="6:6" x14ac:dyDescent="0.25">
      <c r="F671" s="151"/>
    </row>
    <row r="672" spans="6:6" x14ac:dyDescent="0.25">
      <c r="F672" s="151"/>
    </row>
    <row r="673" spans="6:6" x14ac:dyDescent="0.25">
      <c r="F673" s="151"/>
    </row>
    <row r="674" spans="6:6" x14ac:dyDescent="0.25">
      <c r="F674" s="151"/>
    </row>
    <row r="675" spans="6:6" x14ac:dyDescent="0.25">
      <c r="F675" s="151"/>
    </row>
    <row r="676" spans="6:6" x14ac:dyDescent="0.25">
      <c r="F676" s="151"/>
    </row>
    <row r="677" spans="6:6" x14ac:dyDescent="0.25">
      <c r="F677" s="151"/>
    </row>
    <row r="678" spans="6:6" x14ac:dyDescent="0.25">
      <c r="F678" s="151"/>
    </row>
    <row r="679" spans="6:6" x14ac:dyDescent="0.25">
      <c r="F679" s="151"/>
    </row>
    <row r="680" spans="6:6" x14ac:dyDescent="0.25">
      <c r="F680" s="151"/>
    </row>
    <row r="681" spans="6:6" x14ac:dyDescent="0.25">
      <c r="F681" s="151"/>
    </row>
    <row r="682" spans="6:6" x14ac:dyDescent="0.25">
      <c r="F682" s="151"/>
    </row>
    <row r="683" spans="6:6" x14ac:dyDescent="0.25">
      <c r="F683" s="151"/>
    </row>
    <row r="684" spans="6:6" x14ac:dyDescent="0.25">
      <c r="F684" s="151"/>
    </row>
    <row r="685" spans="6:6" x14ac:dyDescent="0.25">
      <c r="F685" s="151"/>
    </row>
    <row r="686" spans="6:6" x14ac:dyDescent="0.25">
      <c r="F686" s="151"/>
    </row>
    <row r="687" spans="6:6" x14ac:dyDescent="0.25">
      <c r="F687" s="151"/>
    </row>
    <row r="688" spans="6:6" x14ac:dyDescent="0.25">
      <c r="F688" s="151"/>
    </row>
    <row r="689" spans="6:6" x14ac:dyDescent="0.25">
      <c r="F689" s="151"/>
    </row>
    <row r="690" spans="6:6" x14ac:dyDescent="0.25">
      <c r="F690" s="151"/>
    </row>
    <row r="691" spans="6:6" x14ac:dyDescent="0.25">
      <c r="F691" s="151"/>
    </row>
    <row r="692" spans="6:6" x14ac:dyDescent="0.25">
      <c r="F692" s="151"/>
    </row>
    <row r="693" spans="6:6" x14ac:dyDescent="0.25">
      <c r="F693" s="151"/>
    </row>
    <row r="694" spans="6:6" x14ac:dyDescent="0.25">
      <c r="F694" s="151"/>
    </row>
    <row r="695" spans="6:6" x14ac:dyDescent="0.25">
      <c r="F695" s="151"/>
    </row>
    <row r="696" spans="6:6" x14ac:dyDescent="0.25">
      <c r="F696" s="151"/>
    </row>
    <row r="697" spans="6:6" x14ac:dyDescent="0.25">
      <c r="F697" s="151"/>
    </row>
    <row r="698" spans="6:6" x14ac:dyDescent="0.25">
      <c r="F698" s="151"/>
    </row>
    <row r="699" spans="6:6" x14ac:dyDescent="0.25">
      <c r="F699" s="151"/>
    </row>
    <row r="700" spans="6:6" x14ac:dyDescent="0.25">
      <c r="F700" s="151"/>
    </row>
    <row r="701" spans="6:6" x14ac:dyDescent="0.25">
      <c r="F701" s="151"/>
    </row>
    <row r="702" spans="6:6" x14ac:dyDescent="0.25">
      <c r="F702" s="151"/>
    </row>
    <row r="703" spans="6:6" x14ac:dyDescent="0.25">
      <c r="F703" s="151"/>
    </row>
    <row r="704" spans="6:6" x14ac:dyDescent="0.25">
      <c r="F704" s="151"/>
    </row>
    <row r="705" spans="6:6" x14ac:dyDescent="0.25">
      <c r="F705" s="151"/>
    </row>
    <row r="706" spans="6:6" x14ac:dyDescent="0.25">
      <c r="F706" s="151"/>
    </row>
    <row r="707" spans="6:6" x14ac:dyDescent="0.25">
      <c r="F707" s="151"/>
    </row>
    <row r="708" spans="6:6" x14ac:dyDescent="0.25">
      <c r="F708" s="151"/>
    </row>
    <row r="709" spans="6:6" x14ac:dyDescent="0.25">
      <c r="F709" s="151"/>
    </row>
    <row r="710" spans="6:6" x14ac:dyDescent="0.25">
      <c r="F710" s="151"/>
    </row>
    <row r="711" spans="6:6" x14ac:dyDescent="0.25">
      <c r="F711" s="151"/>
    </row>
    <row r="712" spans="6:6" x14ac:dyDescent="0.25">
      <c r="F712" s="151"/>
    </row>
    <row r="713" spans="6:6" x14ac:dyDescent="0.25">
      <c r="F713" s="151"/>
    </row>
    <row r="714" spans="6:6" x14ac:dyDescent="0.25">
      <c r="F714" s="151"/>
    </row>
    <row r="715" spans="6:6" x14ac:dyDescent="0.25">
      <c r="F715" s="151"/>
    </row>
    <row r="716" spans="6:6" x14ac:dyDescent="0.25">
      <c r="F716" s="151"/>
    </row>
    <row r="717" spans="6:6" x14ac:dyDescent="0.25">
      <c r="F717" s="151"/>
    </row>
    <row r="718" spans="6:6" x14ac:dyDescent="0.25">
      <c r="F718" s="151"/>
    </row>
    <row r="719" spans="6:6" x14ac:dyDescent="0.25">
      <c r="F719" s="151"/>
    </row>
    <row r="720" spans="6:6" x14ac:dyDescent="0.25">
      <c r="F720" s="151"/>
    </row>
    <row r="721" spans="6:6" x14ac:dyDescent="0.25">
      <c r="F721" s="151"/>
    </row>
    <row r="722" spans="6:6" x14ac:dyDescent="0.25">
      <c r="F722" s="151"/>
    </row>
    <row r="723" spans="6:6" x14ac:dyDescent="0.25">
      <c r="F723" s="151"/>
    </row>
    <row r="724" spans="6:6" x14ac:dyDescent="0.25">
      <c r="F724" s="151"/>
    </row>
    <row r="725" spans="6:6" x14ac:dyDescent="0.25">
      <c r="F725" s="151"/>
    </row>
    <row r="726" spans="6:6" x14ac:dyDescent="0.25">
      <c r="F726" s="151"/>
    </row>
    <row r="727" spans="6:6" x14ac:dyDescent="0.25">
      <c r="F727" s="151"/>
    </row>
    <row r="728" spans="6:6" x14ac:dyDescent="0.25">
      <c r="F728" s="151"/>
    </row>
    <row r="729" spans="6:6" x14ac:dyDescent="0.25">
      <c r="F729" s="151"/>
    </row>
    <row r="730" spans="6:6" x14ac:dyDescent="0.25">
      <c r="F730" s="151"/>
    </row>
    <row r="731" spans="6:6" x14ac:dyDescent="0.25">
      <c r="F731" s="151"/>
    </row>
    <row r="732" spans="6:6" x14ac:dyDescent="0.25">
      <c r="F732" s="151"/>
    </row>
    <row r="733" spans="6:6" x14ac:dyDescent="0.25">
      <c r="F733" s="151"/>
    </row>
    <row r="734" spans="6:6" x14ac:dyDescent="0.25">
      <c r="F734" s="151"/>
    </row>
    <row r="735" spans="6:6" x14ac:dyDescent="0.25">
      <c r="F735" s="151"/>
    </row>
    <row r="736" spans="6:6" x14ac:dyDescent="0.25">
      <c r="F736" s="151"/>
    </row>
    <row r="737" spans="6:6" x14ac:dyDescent="0.25">
      <c r="F737" s="151"/>
    </row>
    <row r="738" spans="6:6" x14ac:dyDescent="0.25">
      <c r="F738" s="151"/>
    </row>
    <row r="739" spans="6:6" x14ac:dyDescent="0.25">
      <c r="F739" s="151"/>
    </row>
    <row r="740" spans="6:6" x14ac:dyDescent="0.25">
      <c r="F740" s="151"/>
    </row>
    <row r="741" spans="6:6" x14ac:dyDescent="0.25">
      <c r="F741" s="151"/>
    </row>
    <row r="742" spans="6:6" x14ac:dyDescent="0.25">
      <c r="F742" s="151"/>
    </row>
    <row r="743" spans="6:6" x14ac:dyDescent="0.25">
      <c r="F743" s="151"/>
    </row>
    <row r="744" spans="6:6" x14ac:dyDescent="0.25">
      <c r="F744" s="151"/>
    </row>
    <row r="745" spans="6:6" x14ac:dyDescent="0.25">
      <c r="F745" s="151"/>
    </row>
    <row r="746" spans="6:6" x14ac:dyDescent="0.25">
      <c r="F746" s="151"/>
    </row>
    <row r="747" spans="6:6" x14ac:dyDescent="0.25">
      <c r="F747" s="151"/>
    </row>
    <row r="748" spans="6:6" x14ac:dyDescent="0.25">
      <c r="F748" s="151"/>
    </row>
    <row r="749" spans="6:6" x14ac:dyDescent="0.25">
      <c r="F749" s="151"/>
    </row>
    <row r="750" spans="6:6" x14ac:dyDescent="0.25">
      <c r="F750" s="151"/>
    </row>
    <row r="751" spans="6:6" x14ac:dyDescent="0.25">
      <c r="F751" s="151"/>
    </row>
    <row r="752" spans="6:6" x14ac:dyDescent="0.25">
      <c r="F752" s="151"/>
    </row>
    <row r="753" spans="6:6" x14ac:dyDescent="0.25">
      <c r="F753" s="151"/>
    </row>
    <row r="754" spans="6:6" x14ac:dyDescent="0.25">
      <c r="F754" s="151"/>
    </row>
    <row r="755" spans="6:6" x14ac:dyDescent="0.25">
      <c r="F755" s="151"/>
    </row>
    <row r="756" spans="6:6" x14ac:dyDescent="0.25">
      <c r="F756" s="151"/>
    </row>
    <row r="757" spans="6:6" x14ac:dyDescent="0.25">
      <c r="F757" s="151"/>
    </row>
    <row r="758" spans="6:6" x14ac:dyDescent="0.25">
      <c r="F758" s="151"/>
    </row>
    <row r="759" spans="6:6" x14ac:dyDescent="0.25">
      <c r="F759" s="151"/>
    </row>
    <row r="760" spans="6:6" x14ac:dyDescent="0.25">
      <c r="F760" s="151"/>
    </row>
    <row r="761" spans="6:6" x14ac:dyDescent="0.25">
      <c r="F761" s="151"/>
    </row>
    <row r="762" spans="6:6" x14ac:dyDescent="0.25">
      <c r="F762" s="151"/>
    </row>
    <row r="763" spans="6:6" x14ac:dyDescent="0.25">
      <c r="F763" s="151"/>
    </row>
    <row r="764" spans="6:6" x14ac:dyDescent="0.25">
      <c r="F764" s="151"/>
    </row>
    <row r="765" spans="6:6" x14ac:dyDescent="0.25">
      <c r="F765" s="151"/>
    </row>
    <row r="766" spans="6:6" x14ac:dyDescent="0.25">
      <c r="F766" s="151"/>
    </row>
    <row r="767" spans="6:6" x14ac:dyDescent="0.25">
      <c r="F767" s="151"/>
    </row>
    <row r="768" spans="6:6" x14ac:dyDescent="0.25">
      <c r="F768" s="151"/>
    </row>
    <row r="769" spans="6:6" x14ac:dyDescent="0.25">
      <c r="F769" s="151"/>
    </row>
    <row r="770" spans="6:6" x14ac:dyDescent="0.25">
      <c r="F770" s="151"/>
    </row>
    <row r="771" spans="6:6" x14ac:dyDescent="0.25">
      <c r="F771" s="151"/>
    </row>
    <row r="772" spans="6:6" x14ac:dyDescent="0.25">
      <c r="F772" s="151"/>
    </row>
    <row r="773" spans="6:6" x14ac:dyDescent="0.25">
      <c r="F773" s="151"/>
    </row>
    <row r="774" spans="6:6" x14ac:dyDescent="0.25">
      <c r="F774" s="151"/>
    </row>
    <row r="775" spans="6:6" x14ac:dyDescent="0.25">
      <c r="F775" s="151"/>
    </row>
    <row r="776" spans="6:6" x14ac:dyDescent="0.25">
      <c r="F776" s="151"/>
    </row>
    <row r="777" spans="6:6" x14ac:dyDescent="0.25">
      <c r="F777" s="151"/>
    </row>
    <row r="778" spans="6:6" x14ac:dyDescent="0.25">
      <c r="F778" s="151"/>
    </row>
    <row r="779" spans="6:6" x14ac:dyDescent="0.25">
      <c r="F779" s="151"/>
    </row>
    <row r="780" spans="6:6" x14ac:dyDescent="0.25">
      <c r="F780" s="151"/>
    </row>
    <row r="781" spans="6:6" x14ac:dyDescent="0.25">
      <c r="F781" s="151"/>
    </row>
    <row r="782" spans="6:6" x14ac:dyDescent="0.25">
      <c r="F782" s="151"/>
    </row>
    <row r="783" spans="6:6" x14ac:dyDescent="0.25">
      <c r="F783" s="151"/>
    </row>
    <row r="784" spans="6:6" x14ac:dyDescent="0.25">
      <c r="F784" s="151"/>
    </row>
    <row r="785" spans="6:6" x14ac:dyDescent="0.25">
      <c r="F785" s="151"/>
    </row>
    <row r="786" spans="6:6" x14ac:dyDescent="0.25">
      <c r="F786" s="151"/>
    </row>
    <row r="787" spans="6:6" x14ac:dyDescent="0.25">
      <c r="F787" s="151"/>
    </row>
    <row r="788" spans="6:6" x14ac:dyDescent="0.25">
      <c r="F788" s="151"/>
    </row>
    <row r="789" spans="6:6" x14ac:dyDescent="0.25">
      <c r="F789" s="151"/>
    </row>
    <row r="790" spans="6:6" x14ac:dyDescent="0.25">
      <c r="F790" s="151"/>
    </row>
    <row r="791" spans="6:6" x14ac:dyDescent="0.25">
      <c r="F791" s="151"/>
    </row>
    <row r="792" spans="6:6" x14ac:dyDescent="0.25">
      <c r="F792" s="151"/>
    </row>
    <row r="793" spans="6:6" x14ac:dyDescent="0.25">
      <c r="F793" s="151"/>
    </row>
    <row r="794" spans="6:6" x14ac:dyDescent="0.25">
      <c r="F794" s="151"/>
    </row>
    <row r="795" spans="6:6" x14ac:dyDescent="0.25">
      <c r="F795" s="151"/>
    </row>
    <row r="796" spans="6:6" x14ac:dyDescent="0.25">
      <c r="F796" s="151"/>
    </row>
    <row r="797" spans="6:6" x14ac:dyDescent="0.25">
      <c r="F797" s="151"/>
    </row>
    <row r="798" spans="6:6" x14ac:dyDescent="0.25">
      <c r="F798" s="151"/>
    </row>
    <row r="799" spans="6:6" x14ac:dyDescent="0.25">
      <c r="F799" s="151"/>
    </row>
    <row r="800" spans="6:6" x14ac:dyDescent="0.25">
      <c r="F800" s="151"/>
    </row>
    <row r="801" spans="6:6" x14ac:dyDescent="0.25">
      <c r="F801" s="151"/>
    </row>
    <row r="802" spans="6:6" x14ac:dyDescent="0.25">
      <c r="F802" s="151"/>
    </row>
    <row r="803" spans="6:6" x14ac:dyDescent="0.25">
      <c r="F803" s="151"/>
    </row>
    <row r="804" spans="6:6" x14ac:dyDescent="0.25">
      <c r="F804" s="151"/>
    </row>
    <row r="805" spans="6:6" x14ac:dyDescent="0.25">
      <c r="F805" s="151"/>
    </row>
    <row r="806" spans="6:6" x14ac:dyDescent="0.25">
      <c r="F806" s="151"/>
    </row>
    <row r="807" spans="6:6" x14ac:dyDescent="0.25">
      <c r="F807" s="151"/>
    </row>
    <row r="808" spans="6:6" x14ac:dyDescent="0.25">
      <c r="F808" s="151"/>
    </row>
    <row r="809" spans="6:6" x14ac:dyDescent="0.25">
      <c r="F809" s="151"/>
    </row>
    <row r="810" spans="6:6" x14ac:dyDescent="0.25">
      <c r="F810" s="151"/>
    </row>
    <row r="811" spans="6:6" x14ac:dyDescent="0.25">
      <c r="F811" s="151"/>
    </row>
    <row r="812" spans="6:6" x14ac:dyDescent="0.25">
      <c r="F812" s="151"/>
    </row>
    <row r="813" spans="6:6" x14ac:dyDescent="0.25">
      <c r="F813" s="151"/>
    </row>
    <row r="814" spans="6:6" x14ac:dyDescent="0.25">
      <c r="F814" s="151"/>
    </row>
    <row r="815" spans="6:6" x14ac:dyDescent="0.25">
      <c r="F815" s="151"/>
    </row>
    <row r="816" spans="6:6" x14ac:dyDescent="0.25">
      <c r="F816" s="151"/>
    </row>
    <row r="817" spans="6:6" x14ac:dyDescent="0.25">
      <c r="F817" s="151"/>
    </row>
    <row r="818" spans="6:6" x14ac:dyDescent="0.25">
      <c r="F818" s="151"/>
    </row>
    <row r="819" spans="6:6" x14ac:dyDescent="0.25">
      <c r="F819" s="151"/>
    </row>
    <row r="820" spans="6:6" x14ac:dyDescent="0.25">
      <c r="F820" s="151"/>
    </row>
    <row r="821" spans="6:6" x14ac:dyDescent="0.25">
      <c r="F821" s="151"/>
    </row>
    <row r="822" spans="6:6" x14ac:dyDescent="0.25">
      <c r="F822" s="151"/>
    </row>
    <row r="823" spans="6:6" x14ac:dyDescent="0.25">
      <c r="F823" s="151"/>
    </row>
    <row r="824" spans="6:6" x14ac:dyDescent="0.25">
      <c r="F824" s="151"/>
    </row>
    <row r="825" spans="6:6" x14ac:dyDescent="0.25">
      <c r="F825" s="151"/>
    </row>
    <row r="826" spans="6:6" x14ac:dyDescent="0.25">
      <c r="F826" s="151"/>
    </row>
    <row r="827" spans="6:6" x14ac:dyDescent="0.25">
      <c r="F827" s="151"/>
    </row>
    <row r="828" spans="6:6" x14ac:dyDescent="0.25">
      <c r="F828" s="151"/>
    </row>
    <row r="829" spans="6:6" x14ac:dyDescent="0.25">
      <c r="F829" s="151"/>
    </row>
    <row r="830" spans="6:6" x14ac:dyDescent="0.25">
      <c r="F830" s="151"/>
    </row>
    <row r="831" spans="6:6" x14ac:dyDescent="0.25">
      <c r="F831" s="151"/>
    </row>
    <row r="832" spans="6:6" x14ac:dyDescent="0.25">
      <c r="F832" s="151"/>
    </row>
    <row r="833" spans="6:6" x14ac:dyDescent="0.25">
      <c r="F833" s="151"/>
    </row>
    <row r="834" spans="6:6" x14ac:dyDescent="0.25">
      <c r="F834" s="151"/>
    </row>
    <row r="835" spans="6:6" x14ac:dyDescent="0.25">
      <c r="F835" s="151"/>
    </row>
    <row r="836" spans="6:6" x14ac:dyDescent="0.25">
      <c r="F836" s="151"/>
    </row>
    <row r="837" spans="6:6" x14ac:dyDescent="0.25">
      <c r="F837" s="151"/>
    </row>
    <row r="838" spans="6:6" x14ac:dyDescent="0.25">
      <c r="F838" s="151"/>
    </row>
    <row r="839" spans="6:6" x14ac:dyDescent="0.25">
      <c r="F839" s="151"/>
    </row>
    <row r="840" spans="6:6" x14ac:dyDescent="0.25">
      <c r="F840" s="151"/>
    </row>
    <row r="841" spans="6:6" x14ac:dyDescent="0.25">
      <c r="F841" s="151"/>
    </row>
    <row r="842" spans="6:6" x14ac:dyDescent="0.25">
      <c r="F842" s="151"/>
    </row>
    <row r="843" spans="6:6" x14ac:dyDescent="0.25">
      <c r="F843" s="151"/>
    </row>
    <row r="844" spans="6:6" x14ac:dyDescent="0.25">
      <c r="F844" s="151"/>
    </row>
    <row r="845" spans="6:6" x14ac:dyDescent="0.25">
      <c r="F845" s="151"/>
    </row>
    <row r="846" spans="6:6" x14ac:dyDescent="0.25">
      <c r="F846" s="151"/>
    </row>
    <row r="847" spans="6:6" x14ac:dyDescent="0.25">
      <c r="F847" s="151"/>
    </row>
    <row r="848" spans="6:6" x14ac:dyDescent="0.25">
      <c r="F848" s="151"/>
    </row>
    <row r="849" spans="6:6" x14ac:dyDescent="0.25">
      <c r="F849" s="151"/>
    </row>
    <row r="850" spans="6:6" x14ac:dyDescent="0.25">
      <c r="F850" s="151"/>
    </row>
    <row r="851" spans="6:6" x14ac:dyDescent="0.25">
      <c r="F851" s="151"/>
    </row>
    <row r="852" spans="6:6" x14ac:dyDescent="0.25">
      <c r="F852" s="151"/>
    </row>
    <row r="853" spans="6:6" x14ac:dyDescent="0.25">
      <c r="F853" s="151"/>
    </row>
    <row r="854" spans="6:6" x14ac:dyDescent="0.25">
      <c r="F854" s="151"/>
    </row>
    <row r="855" spans="6:6" x14ac:dyDescent="0.25">
      <c r="F855" s="151"/>
    </row>
    <row r="856" spans="6:6" x14ac:dyDescent="0.25">
      <c r="F856" s="151"/>
    </row>
    <row r="857" spans="6:6" x14ac:dyDescent="0.25">
      <c r="F857" s="151"/>
    </row>
    <row r="858" spans="6:6" x14ac:dyDescent="0.25">
      <c r="F858" s="151"/>
    </row>
    <row r="859" spans="6:6" x14ac:dyDescent="0.25">
      <c r="F859" s="151"/>
    </row>
    <row r="860" spans="6:6" x14ac:dyDescent="0.25">
      <c r="F860" s="151"/>
    </row>
    <row r="861" spans="6:6" x14ac:dyDescent="0.25">
      <c r="F861" s="151"/>
    </row>
    <row r="862" spans="6:6" x14ac:dyDescent="0.25">
      <c r="F862" s="151"/>
    </row>
    <row r="863" spans="6:6" x14ac:dyDescent="0.25">
      <c r="F863" s="151"/>
    </row>
    <row r="864" spans="6:6" x14ac:dyDescent="0.25">
      <c r="F864" s="151"/>
    </row>
    <row r="865" spans="6:6" x14ac:dyDescent="0.25">
      <c r="F865" s="151"/>
    </row>
    <row r="866" spans="6:6" x14ac:dyDescent="0.25">
      <c r="F866" s="151"/>
    </row>
    <row r="867" spans="6:6" x14ac:dyDescent="0.25">
      <c r="F867" s="151"/>
    </row>
    <row r="868" spans="6:6" x14ac:dyDescent="0.25">
      <c r="F868" s="151"/>
    </row>
  </sheetData>
  <mergeCells count="14">
    <mergeCell ref="A11:C11"/>
    <mergeCell ref="A58:C58"/>
    <mergeCell ref="B2:D2"/>
    <mergeCell ref="B3:D3"/>
    <mergeCell ref="A6:G6"/>
    <mergeCell ref="A8:C9"/>
    <mergeCell ref="D8:E8"/>
    <mergeCell ref="F8:F9"/>
    <mergeCell ref="G8:G9"/>
    <mergeCell ref="A32:G32"/>
    <mergeCell ref="A7:G7"/>
    <mergeCell ref="A10:G10"/>
    <mergeCell ref="A20:G20"/>
    <mergeCell ref="A54:G5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571500</xdr:colOff>
                    <xdr:row>0</xdr:row>
                    <xdr:rowOff>0</xdr:rowOff>
                  </from>
                  <to>
                    <xdr:col>5</xdr:col>
                    <xdr:colOff>609600</xdr:colOff>
                    <xdr:row>6</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 sqref="B1"/>
    </sheetView>
  </sheetViews>
  <sheetFormatPr defaultRowHeight="15" x14ac:dyDescent="0.25"/>
  <cols>
    <col min="1" max="1" width="23.5703125" customWidth="1"/>
    <col min="2" max="2" width="10.85546875" bestFit="1" customWidth="1"/>
  </cols>
  <sheetData>
    <row r="1" spans="1:2" x14ac:dyDescent="0.25">
      <c r="A1" s="114" t="s">
        <v>223</v>
      </c>
      <c r="B1" s="115">
        <f>'OSE Budget Sheet'!B11</f>
        <v>2427934</v>
      </c>
    </row>
    <row r="2" spans="1:2" x14ac:dyDescent="0.25">
      <c r="A2" s="114" t="s">
        <v>23</v>
      </c>
      <c r="B2" s="115">
        <f>'OSE Budget Sheet'!B12</f>
        <v>236917.40000000002</v>
      </c>
    </row>
    <row r="3" spans="1:2" x14ac:dyDescent="0.25">
      <c r="A3" s="114" t="s">
        <v>34</v>
      </c>
      <c r="B3" s="115">
        <f>'OSE Budget Sheet'!B17</f>
        <v>5000</v>
      </c>
    </row>
    <row r="4" spans="1:2" x14ac:dyDescent="0.25">
      <c r="A4" s="114" t="s">
        <v>36</v>
      </c>
      <c r="B4" s="115">
        <f>'OSE Budget Sheet'!B18</f>
        <v>298500</v>
      </c>
    </row>
    <row r="5" spans="1:2" x14ac:dyDescent="0.25">
      <c r="A5" s="114" t="s">
        <v>40</v>
      </c>
      <c r="B5" s="115">
        <f>'OSE Budget Sheet'!B20</f>
        <v>26648.513999999999</v>
      </c>
    </row>
    <row r="6" spans="1:2" x14ac:dyDescent="0.25">
      <c r="A6" s="114" t="s">
        <v>224</v>
      </c>
      <c r="B6" s="116">
        <f>'OSE Budget Sheet'!B21</f>
        <v>5000</v>
      </c>
    </row>
    <row r="7" spans="1:2" x14ac:dyDescent="0.25">
      <c r="A7" s="114" t="s">
        <v>225</v>
      </c>
      <c r="B7" s="115">
        <f>SUM(B1:B6)</f>
        <v>2999999.9139999999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3EE6F52710F745B943674FB7471107" ma:contentTypeVersion="1" ma:contentTypeDescription="Create a new document." ma:contentTypeScope="" ma:versionID="3f2772a94f4dd36940e936258adc29a4">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52480C-E00A-42C9-925E-B6651F7449C6}"/>
</file>

<file path=customXml/itemProps2.xml><?xml version="1.0" encoding="utf-8"?>
<ds:datastoreItem xmlns:ds="http://schemas.openxmlformats.org/officeDocument/2006/customXml" ds:itemID="{8A09F280-CDCB-4756-9550-3909491F20A1}"/>
</file>

<file path=customXml/itemProps3.xml><?xml version="1.0" encoding="utf-8"?>
<ds:datastoreItem xmlns:ds="http://schemas.openxmlformats.org/officeDocument/2006/customXml" ds:itemID="{764D8C3C-4BEA-4532-8B13-9F62DB69E3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OSE Budget Sheet</vt:lpstr>
      <vt:lpstr>Construction Budget</vt:lpstr>
      <vt:lpstr>Alternates budget</vt:lpstr>
      <vt:lpstr>Sheet1</vt:lpstr>
      <vt:lpstr>'Alternates budget'!Print_Area</vt:lpstr>
      <vt:lpstr>'Construction Budget'!Print_Area</vt:lpstr>
    </vt:vector>
  </TitlesOfParts>
  <Company>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Krusemark</dc:creator>
  <cp:lastModifiedBy>Stacy Krusemark</cp:lastModifiedBy>
  <cp:lastPrinted>2010-11-23T22:54:11Z</cp:lastPrinted>
  <dcterms:created xsi:type="dcterms:W3CDTF">2010-11-22T22:43:25Z</dcterms:created>
  <dcterms:modified xsi:type="dcterms:W3CDTF">2010-11-23T22:55:04Z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0x0101002A3EE6F52710F745B943674FB7471107</vt:lpwstr>
  </property>
</Properties>
</file>