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4H-Microsoft\Data\"/>
    </mc:Choice>
  </mc:AlternateContent>
  <bookViews>
    <workbookView xWindow="0" yWindow="0" windowWidth="28800" windowHeight="12330"/>
  </bookViews>
  <sheets>
    <sheet name="Comparison Chart" sheetId="3" r:id="rId1"/>
    <sheet name="Summary Data" sheetId="4" state="hidden" r:id="rId2"/>
    <sheet name="Socio-economic data" sheetId="2" state="hidden" r:id="rId3"/>
    <sheet name="Counties" sheetId="1" state="hidden" r:id="rId4"/>
  </sheets>
  <definedNames>
    <definedName name="_xlnm._FilterDatabase" localSheetId="2" hidden="1">'Socio-economic data'!$A$1:$D$84</definedName>
    <definedName name="_xlnm.Print_Area" localSheetId="0">'Comparison Chart'!$A$2:$N$18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1" i="4" l="1"/>
  <c r="C100" i="4"/>
  <c r="C99" i="4"/>
  <c r="E90" i="4"/>
  <c r="AA90" i="4"/>
  <c r="W90" i="4"/>
  <c r="S90" i="4"/>
  <c r="Q90" i="4"/>
  <c r="S23" i="2"/>
  <c r="Q23" i="2"/>
  <c r="AA23" i="2"/>
  <c r="W23" i="2"/>
  <c r="E23" i="2"/>
  <c r="AA48" i="4" l="1"/>
  <c r="W48" i="4"/>
  <c r="S48" i="4"/>
  <c r="Q48" i="4"/>
  <c r="E48" i="4"/>
  <c r="AA93" i="4"/>
  <c r="W93" i="4"/>
  <c r="S93" i="4"/>
  <c r="Q93" i="4"/>
  <c r="E93" i="4"/>
  <c r="W89" i="2"/>
  <c r="W90" i="2"/>
  <c r="W91" i="2"/>
  <c r="W92" i="2"/>
  <c r="W93" i="2"/>
  <c r="W94" i="2"/>
  <c r="W95" i="2"/>
  <c r="W96" i="2"/>
  <c r="W97" i="2"/>
  <c r="W98" i="2"/>
  <c r="W99" i="2"/>
  <c r="W100" i="2"/>
  <c r="W88" i="2"/>
  <c r="W86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88" i="2"/>
  <c r="AA86" i="2"/>
  <c r="AA74" i="2"/>
  <c r="AA75" i="2"/>
  <c r="AA76" i="2"/>
  <c r="AA77" i="2"/>
  <c r="AA78" i="2"/>
  <c r="AA79" i="2"/>
  <c r="AA80" i="2"/>
  <c r="AA81" i="2"/>
  <c r="AA82" i="2"/>
  <c r="AA83" i="2"/>
  <c r="AA84" i="2"/>
  <c r="AA73" i="2"/>
  <c r="AA72" i="2"/>
  <c r="AA71" i="2"/>
  <c r="AA68" i="2"/>
  <c r="AA69" i="2"/>
  <c r="AA70" i="2"/>
  <c r="AA67" i="2"/>
  <c r="AA66" i="2"/>
  <c r="AA65" i="2"/>
  <c r="AA64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38" i="2"/>
  <c r="AA32" i="2"/>
  <c r="AA33" i="2"/>
  <c r="AA34" i="2"/>
  <c r="AA35" i="2"/>
  <c r="AA36" i="2"/>
  <c r="AA37" i="2"/>
  <c r="AA31" i="2"/>
  <c r="AA27" i="2"/>
  <c r="AA28" i="2"/>
  <c r="AA29" i="2"/>
  <c r="AA30" i="2"/>
  <c r="AA26" i="2"/>
  <c r="AA25" i="2"/>
  <c r="AA17" i="2"/>
  <c r="AA18" i="2"/>
  <c r="AA19" i="2"/>
  <c r="AA20" i="2"/>
  <c r="AA21" i="2"/>
  <c r="AA22" i="2"/>
  <c r="AA24" i="2"/>
  <c r="AA16" i="2"/>
  <c r="AA15" i="2"/>
  <c r="AA14" i="2"/>
  <c r="AA7" i="2"/>
  <c r="AA8" i="2"/>
  <c r="AA9" i="2"/>
  <c r="AA10" i="2"/>
  <c r="AA11" i="2"/>
  <c r="AA12" i="2"/>
  <c r="AA13" i="2"/>
  <c r="AA6" i="2"/>
  <c r="AA4" i="2"/>
  <c r="AA5" i="2"/>
  <c r="AA3" i="2"/>
  <c r="AA75" i="4"/>
  <c r="W74" i="2"/>
  <c r="W75" i="2"/>
  <c r="W76" i="2"/>
  <c r="W77" i="2"/>
  <c r="W78" i="2"/>
  <c r="W79" i="2"/>
  <c r="W80" i="2"/>
  <c r="W81" i="2"/>
  <c r="W82" i="2"/>
  <c r="W83" i="2"/>
  <c r="W84" i="2"/>
  <c r="W73" i="2"/>
  <c r="W72" i="2"/>
  <c r="W71" i="2"/>
  <c r="W68" i="2"/>
  <c r="W69" i="2"/>
  <c r="W70" i="2"/>
  <c r="W67" i="2"/>
  <c r="W66" i="2"/>
  <c r="W65" i="2"/>
  <c r="W64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38" i="2"/>
  <c r="W32" i="2"/>
  <c r="W33" i="2"/>
  <c r="W34" i="2"/>
  <c r="W35" i="2"/>
  <c r="W36" i="2"/>
  <c r="W37" i="2"/>
  <c r="W31" i="2"/>
  <c r="W27" i="2"/>
  <c r="W28" i="2"/>
  <c r="W29" i="2"/>
  <c r="W30" i="2"/>
  <c r="W26" i="2"/>
  <c r="W25" i="2"/>
  <c r="W17" i="2"/>
  <c r="W18" i="2"/>
  <c r="W19" i="2"/>
  <c r="W20" i="2"/>
  <c r="W21" i="2"/>
  <c r="W22" i="2"/>
  <c r="W24" i="2"/>
  <c r="W16" i="2"/>
  <c r="W15" i="2"/>
  <c r="W14" i="2"/>
  <c r="W7" i="2"/>
  <c r="W8" i="2"/>
  <c r="W9" i="2"/>
  <c r="W10" i="2"/>
  <c r="W11" i="2"/>
  <c r="W12" i="2"/>
  <c r="W13" i="2"/>
  <c r="W6" i="2"/>
  <c r="W4" i="2"/>
  <c r="W5" i="2"/>
  <c r="W3" i="2"/>
  <c r="W75" i="4"/>
  <c r="S66" i="2" l="1"/>
  <c r="S65" i="2"/>
  <c r="Q66" i="2" l="1"/>
  <c r="Q65" i="2"/>
  <c r="S62" i="2"/>
  <c r="Q62" i="2"/>
  <c r="E66" i="2"/>
  <c r="E62" i="2"/>
  <c r="D100" i="4" l="1"/>
  <c r="D101" i="4" s="1"/>
  <c r="G100" i="4"/>
  <c r="G101" i="4" s="1"/>
  <c r="H100" i="4"/>
  <c r="H101" i="4" s="1"/>
  <c r="J100" i="4"/>
  <c r="J101" i="4" s="1"/>
  <c r="K100" i="4"/>
  <c r="K101" i="4" s="1"/>
  <c r="M100" i="4"/>
  <c r="M101" i="4" s="1"/>
  <c r="N100" i="4"/>
  <c r="N101" i="4" s="1"/>
  <c r="P100" i="4"/>
  <c r="P101" i="4" s="1"/>
  <c r="R100" i="4"/>
  <c r="R101" i="4" s="1"/>
  <c r="U100" i="4"/>
  <c r="U101" i="4" s="1"/>
  <c r="V100" i="4"/>
  <c r="V101" i="4" s="1"/>
  <c r="Y100" i="4"/>
  <c r="Y101" i="4" s="1"/>
  <c r="Z100" i="4"/>
  <c r="Z101" i="4" s="1"/>
  <c r="P99" i="4"/>
  <c r="R99" i="4"/>
  <c r="U99" i="4"/>
  <c r="V99" i="4"/>
  <c r="Y99" i="4"/>
  <c r="Z99" i="4"/>
  <c r="N99" i="4"/>
  <c r="M99" i="4"/>
  <c r="K99" i="4"/>
  <c r="J99" i="4"/>
  <c r="H99" i="4"/>
  <c r="G99" i="4"/>
  <c r="D99" i="4"/>
  <c r="A8" i="4" l="1"/>
  <c r="B8" i="4" s="1"/>
  <c r="W118" i="4"/>
  <c r="W117" i="4"/>
  <c r="W116" i="4"/>
  <c r="W115" i="4"/>
  <c r="W114" i="4"/>
  <c r="W113" i="4"/>
  <c r="W112" i="4"/>
  <c r="W111" i="4"/>
  <c r="W110" i="4"/>
  <c r="W109" i="4"/>
  <c r="W108" i="4"/>
  <c r="W107" i="4"/>
  <c r="W106" i="4"/>
  <c r="W104" i="4"/>
  <c r="J10" i="4" s="1"/>
  <c r="W81" i="4"/>
  <c r="W74" i="4"/>
  <c r="W73" i="4"/>
  <c r="W67" i="4"/>
  <c r="W66" i="4"/>
  <c r="W61" i="4"/>
  <c r="W56" i="4"/>
  <c r="W41" i="4"/>
  <c r="W40" i="4"/>
  <c r="W36" i="4"/>
  <c r="W35" i="4"/>
  <c r="W27" i="4"/>
  <c r="W70" i="4"/>
  <c r="W58" i="4"/>
  <c r="W94" i="4"/>
  <c r="W88" i="4"/>
  <c r="W87" i="4"/>
  <c r="W39" i="4"/>
  <c r="W26" i="4"/>
  <c r="W22" i="4"/>
  <c r="W97" i="4"/>
  <c r="W91" i="4"/>
  <c r="W89" i="4"/>
  <c r="W86" i="4"/>
  <c r="W85" i="4"/>
  <c r="W80" i="4"/>
  <c r="W79" i="4"/>
  <c r="W78" i="4"/>
  <c r="W71" i="4"/>
  <c r="W68" i="4"/>
  <c r="W60" i="4"/>
  <c r="W53" i="4"/>
  <c r="W52" i="4"/>
  <c r="W51" i="4"/>
  <c r="W50" i="4"/>
  <c r="W44" i="4"/>
  <c r="W33" i="4"/>
  <c r="W32" i="4"/>
  <c r="W29" i="4"/>
  <c r="W28" i="4"/>
  <c r="W25" i="4"/>
  <c r="W23" i="4"/>
  <c r="W20" i="4"/>
  <c r="W19" i="4"/>
  <c r="W16" i="4"/>
  <c r="W64" i="4"/>
  <c r="W57" i="4"/>
  <c r="W43" i="4"/>
  <c r="W38" i="4"/>
  <c r="W37" i="4"/>
  <c r="W31" i="4"/>
  <c r="W69" i="4"/>
  <c r="W55" i="4"/>
  <c r="W54" i="4"/>
  <c r="W46" i="4"/>
  <c r="W34" i="4"/>
  <c r="W45" i="4"/>
  <c r="W92" i="4"/>
  <c r="W84" i="4"/>
  <c r="W76" i="4"/>
  <c r="W59" i="4"/>
  <c r="W49" i="4"/>
  <c r="W42" i="4"/>
  <c r="W18" i="4"/>
  <c r="W17" i="4"/>
  <c r="W72" i="4"/>
  <c r="W30" i="4"/>
  <c r="W95" i="4"/>
  <c r="W83" i="4"/>
  <c r="W82" i="4"/>
  <c r="W77" i="4"/>
  <c r="W65" i="4"/>
  <c r="W63" i="4"/>
  <c r="W62" i="4"/>
  <c r="W21" i="4"/>
  <c r="W96" i="4"/>
  <c r="W47" i="4"/>
  <c r="W24" i="4"/>
  <c r="AA118" i="4"/>
  <c r="AA117" i="4"/>
  <c r="AA116" i="4"/>
  <c r="AA115" i="4"/>
  <c r="AA114" i="4"/>
  <c r="AA113" i="4"/>
  <c r="AA112" i="4"/>
  <c r="AA111" i="4"/>
  <c r="AA110" i="4"/>
  <c r="AA109" i="4"/>
  <c r="AA108" i="4"/>
  <c r="AA107" i="4"/>
  <c r="AA106" i="4"/>
  <c r="AA104" i="4"/>
  <c r="K10" i="4" s="1"/>
  <c r="AA81" i="4"/>
  <c r="AA74" i="4"/>
  <c r="AA73" i="4"/>
  <c r="AA67" i="4"/>
  <c r="AA66" i="4"/>
  <c r="AA61" i="4"/>
  <c r="AA56" i="4"/>
  <c r="AA41" i="4"/>
  <c r="AA40" i="4"/>
  <c r="AA36" i="4"/>
  <c r="AA35" i="4"/>
  <c r="AA27" i="4"/>
  <c r="AA70" i="4"/>
  <c r="AA58" i="4"/>
  <c r="AA94" i="4"/>
  <c r="AA88" i="4"/>
  <c r="AA87" i="4"/>
  <c r="AA39" i="4"/>
  <c r="AA26" i="4"/>
  <c r="AA22" i="4"/>
  <c r="AA97" i="4"/>
  <c r="AA91" i="4"/>
  <c r="AA89" i="4"/>
  <c r="AA86" i="4"/>
  <c r="AA85" i="4"/>
  <c r="AA80" i="4"/>
  <c r="AA79" i="4"/>
  <c r="AA78" i="4"/>
  <c r="AA71" i="4"/>
  <c r="AA68" i="4"/>
  <c r="AA60" i="4"/>
  <c r="AA53" i="4"/>
  <c r="AA52" i="4"/>
  <c r="AA51" i="4"/>
  <c r="AA50" i="4"/>
  <c r="AA44" i="4"/>
  <c r="AA33" i="4"/>
  <c r="AA32" i="4"/>
  <c r="AA29" i="4"/>
  <c r="AA28" i="4"/>
  <c r="AA25" i="4"/>
  <c r="AA23" i="4"/>
  <c r="AA20" i="4"/>
  <c r="AA19" i="4"/>
  <c r="AA16" i="4"/>
  <c r="AA64" i="4"/>
  <c r="AA57" i="4"/>
  <c r="AA43" i="4"/>
  <c r="AA38" i="4"/>
  <c r="AA37" i="4"/>
  <c r="AA31" i="4"/>
  <c r="AA69" i="4"/>
  <c r="AA55" i="4"/>
  <c r="AA54" i="4"/>
  <c r="AA46" i="4"/>
  <c r="AA34" i="4"/>
  <c r="AA45" i="4"/>
  <c r="AA92" i="4"/>
  <c r="AA84" i="4"/>
  <c r="AA76" i="4"/>
  <c r="AA59" i="4"/>
  <c r="AA49" i="4"/>
  <c r="AA42" i="4"/>
  <c r="AA18" i="4"/>
  <c r="AA17" i="4"/>
  <c r="AA72" i="4"/>
  <c r="AA30" i="4"/>
  <c r="AA95" i="4"/>
  <c r="AA83" i="4"/>
  <c r="AA82" i="4"/>
  <c r="AA77" i="4"/>
  <c r="AA65" i="4"/>
  <c r="AA63" i="4"/>
  <c r="AA62" i="4"/>
  <c r="AA21" i="4"/>
  <c r="AA96" i="4"/>
  <c r="AA47" i="4"/>
  <c r="AA24" i="4"/>
  <c r="I10" i="4"/>
  <c r="H10" i="4"/>
  <c r="G10" i="4"/>
  <c r="E10" i="4"/>
  <c r="D10" i="4"/>
  <c r="B10" i="4"/>
  <c r="S118" i="4"/>
  <c r="Q118" i="4"/>
  <c r="E118" i="4"/>
  <c r="S117" i="4"/>
  <c r="Q117" i="4"/>
  <c r="E117" i="4"/>
  <c r="S116" i="4"/>
  <c r="Q116" i="4"/>
  <c r="E116" i="4"/>
  <c r="S115" i="4"/>
  <c r="Q115" i="4"/>
  <c r="E115" i="4"/>
  <c r="S114" i="4"/>
  <c r="Q114" i="4"/>
  <c r="E114" i="4"/>
  <c r="S113" i="4"/>
  <c r="Q113" i="4"/>
  <c r="E113" i="4"/>
  <c r="S112" i="4"/>
  <c r="Q112" i="4"/>
  <c r="E112" i="4"/>
  <c r="S111" i="4"/>
  <c r="Q111" i="4"/>
  <c r="E111" i="4"/>
  <c r="S110" i="4"/>
  <c r="Q110" i="4"/>
  <c r="E110" i="4"/>
  <c r="S109" i="4"/>
  <c r="Q109" i="4"/>
  <c r="E109" i="4"/>
  <c r="S108" i="4"/>
  <c r="Q108" i="4"/>
  <c r="E108" i="4"/>
  <c r="S107" i="4"/>
  <c r="Q107" i="4"/>
  <c r="E107" i="4"/>
  <c r="S106" i="4"/>
  <c r="Q106" i="4"/>
  <c r="E106" i="4"/>
  <c r="S104" i="4"/>
  <c r="F10" i="4" s="1"/>
  <c r="Q104" i="4"/>
  <c r="E104" i="4"/>
  <c r="C10" i="4" s="1"/>
  <c r="S81" i="4"/>
  <c r="Q81" i="4"/>
  <c r="E81" i="4"/>
  <c r="S74" i="4"/>
  <c r="Q74" i="4"/>
  <c r="E74" i="4"/>
  <c r="S73" i="4"/>
  <c r="Q73" i="4"/>
  <c r="E73" i="4"/>
  <c r="S67" i="4"/>
  <c r="Q67" i="4"/>
  <c r="E67" i="4"/>
  <c r="S66" i="4"/>
  <c r="Q66" i="4"/>
  <c r="E66" i="4"/>
  <c r="S61" i="4"/>
  <c r="Q61" i="4"/>
  <c r="E61" i="4"/>
  <c r="S56" i="4"/>
  <c r="Q56" i="4"/>
  <c r="E56" i="4"/>
  <c r="S41" i="4"/>
  <c r="Q41" i="4"/>
  <c r="E41" i="4"/>
  <c r="S40" i="4"/>
  <c r="Q40" i="4"/>
  <c r="E40" i="4"/>
  <c r="S36" i="4"/>
  <c r="Q36" i="4"/>
  <c r="E36" i="4"/>
  <c r="S35" i="4"/>
  <c r="Q35" i="4"/>
  <c r="E35" i="4"/>
  <c r="S27" i="4"/>
  <c r="Q27" i="4"/>
  <c r="E27" i="4"/>
  <c r="S70" i="4"/>
  <c r="Q70" i="4"/>
  <c r="E70" i="4"/>
  <c r="S58" i="4"/>
  <c r="Q58" i="4"/>
  <c r="E58" i="4"/>
  <c r="S94" i="4"/>
  <c r="Q94" i="4"/>
  <c r="E94" i="4"/>
  <c r="S88" i="4"/>
  <c r="Q88" i="4"/>
  <c r="E88" i="4"/>
  <c r="S87" i="4"/>
  <c r="Q87" i="4"/>
  <c r="E87" i="4"/>
  <c r="S39" i="4"/>
  <c r="Q39" i="4"/>
  <c r="E39" i="4"/>
  <c r="S26" i="4"/>
  <c r="Q26" i="4"/>
  <c r="E26" i="4"/>
  <c r="S22" i="4"/>
  <c r="Q22" i="4"/>
  <c r="E22" i="4"/>
  <c r="S97" i="4"/>
  <c r="Q97" i="4"/>
  <c r="E97" i="4"/>
  <c r="S91" i="4"/>
  <c r="Q91" i="4"/>
  <c r="E91" i="4"/>
  <c r="S89" i="4"/>
  <c r="Q89" i="4"/>
  <c r="E89" i="4"/>
  <c r="S86" i="4"/>
  <c r="Q86" i="4"/>
  <c r="E86" i="4"/>
  <c r="S85" i="4"/>
  <c r="Q85" i="4"/>
  <c r="E85" i="4"/>
  <c r="S80" i="4"/>
  <c r="Q80" i="4"/>
  <c r="E80" i="4"/>
  <c r="S79" i="4"/>
  <c r="Q79" i="4"/>
  <c r="E79" i="4"/>
  <c r="S78" i="4"/>
  <c r="Q78" i="4"/>
  <c r="E78" i="4"/>
  <c r="S71" i="4"/>
  <c r="Q71" i="4"/>
  <c r="E71" i="4"/>
  <c r="S68" i="4"/>
  <c r="Q68" i="4"/>
  <c r="E68" i="4"/>
  <c r="S60" i="4"/>
  <c r="Q60" i="4"/>
  <c r="E60" i="4"/>
  <c r="S53" i="4"/>
  <c r="Q53" i="4"/>
  <c r="E53" i="4"/>
  <c r="S52" i="4"/>
  <c r="Q52" i="4"/>
  <c r="E52" i="4"/>
  <c r="S51" i="4"/>
  <c r="Q51" i="4"/>
  <c r="E51" i="4"/>
  <c r="S50" i="4"/>
  <c r="Q50" i="4"/>
  <c r="E50" i="4"/>
  <c r="S44" i="4"/>
  <c r="Q44" i="4"/>
  <c r="E44" i="4"/>
  <c r="S33" i="4"/>
  <c r="Q33" i="4"/>
  <c r="E33" i="4"/>
  <c r="S32" i="4"/>
  <c r="Q32" i="4"/>
  <c r="E32" i="4"/>
  <c r="S29" i="4"/>
  <c r="Q29" i="4"/>
  <c r="E29" i="4"/>
  <c r="S28" i="4"/>
  <c r="Q28" i="4"/>
  <c r="E28" i="4"/>
  <c r="S25" i="4"/>
  <c r="Q25" i="4"/>
  <c r="E25" i="4"/>
  <c r="S23" i="4"/>
  <c r="Q23" i="4"/>
  <c r="E23" i="4"/>
  <c r="S20" i="4"/>
  <c r="Q20" i="4"/>
  <c r="E20" i="4"/>
  <c r="S19" i="4"/>
  <c r="Q19" i="4"/>
  <c r="E19" i="4"/>
  <c r="S16" i="4"/>
  <c r="Q16" i="4"/>
  <c r="E16" i="4"/>
  <c r="S75" i="4"/>
  <c r="Q75" i="4"/>
  <c r="E75" i="4"/>
  <c r="S64" i="4"/>
  <c r="Q64" i="4"/>
  <c r="E64" i="4"/>
  <c r="S57" i="4"/>
  <c r="Q57" i="4"/>
  <c r="E57" i="4"/>
  <c r="S43" i="4"/>
  <c r="Q43" i="4"/>
  <c r="E43" i="4"/>
  <c r="S38" i="4"/>
  <c r="Q38" i="4"/>
  <c r="E38" i="4"/>
  <c r="S37" i="4"/>
  <c r="Q37" i="4"/>
  <c r="E37" i="4"/>
  <c r="S31" i="4"/>
  <c r="Q31" i="4"/>
  <c r="E31" i="4"/>
  <c r="S69" i="4"/>
  <c r="Q69" i="4"/>
  <c r="E69" i="4"/>
  <c r="S55" i="4"/>
  <c r="Q55" i="4"/>
  <c r="E55" i="4"/>
  <c r="S54" i="4"/>
  <c r="Q54" i="4"/>
  <c r="E54" i="4"/>
  <c r="S46" i="4"/>
  <c r="Q46" i="4"/>
  <c r="E46" i="4"/>
  <c r="S34" i="4"/>
  <c r="Q34" i="4"/>
  <c r="E34" i="4"/>
  <c r="S45" i="4"/>
  <c r="Q45" i="4"/>
  <c r="E45" i="4"/>
  <c r="S92" i="4"/>
  <c r="Q92" i="4"/>
  <c r="E92" i="4"/>
  <c r="S84" i="4"/>
  <c r="Q84" i="4"/>
  <c r="E84" i="4"/>
  <c r="S76" i="4"/>
  <c r="Q76" i="4"/>
  <c r="E76" i="4"/>
  <c r="S59" i="4"/>
  <c r="Q59" i="4"/>
  <c r="E59" i="4"/>
  <c r="S49" i="4"/>
  <c r="Q49" i="4"/>
  <c r="E49" i="4"/>
  <c r="S42" i="4"/>
  <c r="Q42" i="4"/>
  <c r="E42" i="4"/>
  <c r="S18" i="4"/>
  <c r="Q18" i="4"/>
  <c r="E18" i="4"/>
  <c r="S17" i="4"/>
  <c r="Q17" i="4"/>
  <c r="E17" i="4"/>
  <c r="S72" i="4"/>
  <c r="Q72" i="4"/>
  <c r="E72" i="4"/>
  <c r="S30" i="4"/>
  <c r="Q30" i="4"/>
  <c r="E30" i="4"/>
  <c r="S95" i="4"/>
  <c r="Q95" i="4"/>
  <c r="E95" i="4"/>
  <c r="S83" i="4"/>
  <c r="Q83" i="4"/>
  <c r="E83" i="4"/>
  <c r="S82" i="4"/>
  <c r="Q82" i="4"/>
  <c r="E82" i="4"/>
  <c r="S77" i="4"/>
  <c r="Q77" i="4"/>
  <c r="E77" i="4"/>
  <c r="S65" i="4"/>
  <c r="Q65" i="4"/>
  <c r="E65" i="4"/>
  <c r="S63" i="4"/>
  <c r="Q63" i="4"/>
  <c r="E63" i="4"/>
  <c r="S62" i="4"/>
  <c r="Q62" i="4"/>
  <c r="E62" i="4"/>
  <c r="S21" i="4"/>
  <c r="Q21" i="4"/>
  <c r="E21" i="4"/>
  <c r="S96" i="4"/>
  <c r="Q96" i="4"/>
  <c r="E96" i="4"/>
  <c r="S47" i="4"/>
  <c r="Q47" i="4"/>
  <c r="E47" i="4"/>
  <c r="S24" i="4"/>
  <c r="Q24" i="4"/>
  <c r="E24" i="4"/>
  <c r="A6" i="4"/>
  <c r="E89" i="2"/>
  <c r="E90" i="2"/>
  <c r="E91" i="2"/>
  <c r="E92" i="2"/>
  <c r="E93" i="2"/>
  <c r="E94" i="2"/>
  <c r="E95" i="2"/>
  <c r="E96" i="2"/>
  <c r="E97" i="2"/>
  <c r="E98" i="2"/>
  <c r="E99" i="2"/>
  <c r="E100" i="2"/>
  <c r="E88" i="2"/>
  <c r="E86" i="2"/>
  <c r="E74" i="2"/>
  <c r="E75" i="2"/>
  <c r="E76" i="2"/>
  <c r="E77" i="2"/>
  <c r="E78" i="2"/>
  <c r="E79" i="2"/>
  <c r="E80" i="2"/>
  <c r="E81" i="2"/>
  <c r="E82" i="2"/>
  <c r="E83" i="2"/>
  <c r="E84" i="2"/>
  <c r="E73" i="2"/>
  <c r="E72" i="2"/>
  <c r="E71" i="2"/>
  <c r="E68" i="2"/>
  <c r="E69" i="2"/>
  <c r="E70" i="2"/>
  <c r="E67" i="2"/>
  <c r="E65" i="2"/>
  <c r="E64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3" i="2"/>
  <c r="E38" i="2"/>
  <c r="E32" i="2"/>
  <c r="E33" i="2"/>
  <c r="E34" i="2"/>
  <c r="E35" i="2"/>
  <c r="E36" i="2"/>
  <c r="E37" i="2"/>
  <c r="E31" i="2"/>
  <c r="E27" i="2"/>
  <c r="E28" i="2"/>
  <c r="E29" i="2"/>
  <c r="E30" i="2"/>
  <c r="E26" i="2"/>
  <c r="E25" i="2"/>
  <c r="E17" i="2"/>
  <c r="E18" i="2"/>
  <c r="E19" i="2"/>
  <c r="E20" i="2"/>
  <c r="E21" i="2"/>
  <c r="E22" i="2"/>
  <c r="E24" i="2"/>
  <c r="E16" i="2"/>
  <c r="E15" i="2"/>
  <c r="E14" i="2"/>
  <c r="E7" i="2"/>
  <c r="E8" i="2"/>
  <c r="E9" i="2"/>
  <c r="E10" i="2"/>
  <c r="E11" i="2"/>
  <c r="E12" i="2"/>
  <c r="E13" i="2"/>
  <c r="E6" i="2"/>
  <c r="E4" i="2"/>
  <c r="E5" i="2"/>
  <c r="E3" i="2"/>
  <c r="B6" i="4" l="1"/>
  <c r="C6" i="4"/>
  <c r="B3" i="3" s="1"/>
  <c r="S99" i="4"/>
  <c r="S100" i="4"/>
  <c r="S101" i="4" s="1"/>
  <c r="W100" i="4"/>
  <c r="W101" i="4" s="1"/>
  <c r="W99" i="4"/>
  <c r="AA100" i="4"/>
  <c r="AA101" i="4" s="1"/>
  <c r="AA99" i="4"/>
  <c r="E100" i="4"/>
  <c r="E101" i="4" s="1"/>
  <c r="E99" i="4"/>
  <c r="Q100" i="4"/>
  <c r="Q101" i="4" s="1"/>
  <c r="Q99" i="4"/>
  <c r="I6" i="4"/>
  <c r="B7" i="3" s="1"/>
  <c r="D6" i="4"/>
  <c r="F6" i="4"/>
  <c r="B6" i="3" s="1"/>
  <c r="H6" i="4"/>
  <c r="B5" i="3" s="1"/>
  <c r="J6" i="4"/>
  <c r="B8" i="3" s="1"/>
  <c r="K6" i="4"/>
  <c r="B10" i="3" s="1"/>
  <c r="H8" i="4"/>
  <c r="C5" i="3" s="1"/>
  <c r="D27" i="3" s="1"/>
  <c r="E6" i="4"/>
  <c r="B9" i="3" s="1"/>
  <c r="G6" i="4"/>
  <c r="B4" i="3" s="1"/>
  <c r="K8" i="4"/>
  <c r="C10" i="3" s="1"/>
  <c r="D32" i="3" s="1"/>
  <c r="D8" i="4"/>
  <c r="E32" i="3" l="1"/>
  <c r="I32" i="3" s="1"/>
  <c r="N32" i="3" s="1"/>
  <c r="F32" i="3"/>
  <c r="B32" i="3"/>
  <c r="C32" i="3"/>
  <c r="C27" i="3"/>
  <c r="F27" i="3"/>
  <c r="E27" i="3"/>
  <c r="B27" i="3"/>
  <c r="P16" i="3"/>
  <c r="P19" i="3" s="1"/>
  <c r="F8" i="4"/>
  <c r="C6" i="3" s="1"/>
  <c r="D28" i="3" s="1"/>
  <c r="C8" i="4"/>
  <c r="J8" i="4"/>
  <c r="C8" i="3" s="1"/>
  <c r="I8" i="4"/>
  <c r="E8" i="4"/>
  <c r="C9" i="3" s="1"/>
  <c r="D31" i="3" s="1"/>
  <c r="G8" i="4"/>
  <c r="C4" i="3" s="1"/>
  <c r="D26" i="3" s="1"/>
  <c r="P20" i="3" l="1"/>
  <c r="P18" i="3"/>
  <c r="F26" i="3"/>
  <c r="E26" i="3"/>
  <c r="I26" i="3" s="1"/>
  <c r="K26" i="3" s="1"/>
  <c r="B26" i="3"/>
  <c r="C26" i="3"/>
  <c r="C31" i="3"/>
  <c r="B31" i="3"/>
  <c r="F31" i="3"/>
  <c r="E31" i="3"/>
  <c r="I31" i="3" s="1"/>
  <c r="E28" i="3"/>
  <c r="I28" i="3" s="1"/>
  <c r="F28" i="3"/>
  <c r="B28" i="3"/>
  <c r="C28" i="3"/>
  <c r="D30" i="3"/>
  <c r="C30" i="3" s="1"/>
  <c r="C7" i="3"/>
  <c r="D29" i="3" s="1"/>
  <c r="C3" i="3"/>
  <c r="D25" i="3" s="1"/>
  <c r="L32" i="3"/>
  <c r="M32" i="3" s="1"/>
  <c r="O32" i="3" s="1"/>
  <c r="K32" i="3"/>
  <c r="J32" i="3"/>
  <c r="P21" i="3" l="1"/>
  <c r="P25" i="3" s="1"/>
  <c r="E3" i="3" s="1"/>
  <c r="F30" i="3"/>
  <c r="B30" i="3"/>
  <c r="E30" i="3"/>
  <c r="I30" i="3" s="1"/>
  <c r="J30" i="3" s="1"/>
  <c r="C25" i="3"/>
  <c r="E25" i="3"/>
  <c r="I25" i="3" s="1"/>
  <c r="L25" i="3" s="1"/>
  <c r="M25" i="3" s="1"/>
  <c r="F25" i="3"/>
  <c r="B25" i="3"/>
  <c r="E29" i="3"/>
  <c r="I29" i="3" s="1"/>
  <c r="F29" i="3"/>
  <c r="B29" i="3"/>
  <c r="C29" i="3"/>
  <c r="N26" i="3"/>
  <c r="L26" i="3"/>
  <c r="M26" i="3" s="1"/>
  <c r="J26" i="3"/>
  <c r="K31" i="3"/>
  <c r="J31" i="3"/>
  <c r="N31" i="3"/>
  <c r="L31" i="3"/>
  <c r="M31" i="3" s="1"/>
  <c r="J28" i="3"/>
  <c r="L28" i="3"/>
  <c r="M28" i="3" s="1"/>
  <c r="N28" i="3"/>
  <c r="K28" i="3"/>
  <c r="P32" i="3"/>
  <c r="E10" i="3" s="1"/>
  <c r="D10" i="3"/>
  <c r="K30" i="3" l="1"/>
  <c r="N30" i="3"/>
  <c r="L30" i="3"/>
  <c r="M30" i="3" s="1"/>
  <c r="K29" i="3"/>
  <c r="N29" i="3"/>
  <c r="J29" i="3"/>
  <c r="L29" i="3"/>
  <c r="M29" i="3" s="1"/>
  <c r="N25" i="3"/>
  <c r="O25" i="3" s="1"/>
  <c r="D3" i="3" s="1"/>
  <c r="J25" i="3"/>
  <c r="K25" i="3"/>
  <c r="O26" i="3"/>
  <c r="O31" i="3"/>
  <c r="D9" i="3" s="1"/>
  <c r="O28" i="3"/>
  <c r="O30" i="3" l="1"/>
  <c r="D8" i="3" s="1"/>
  <c r="O29" i="3"/>
  <c r="D7" i="3" s="1"/>
  <c r="P26" i="3"/>
  <c r="E4" i="3" s="1"/>
  <c r="D4" i="3"/>
  <c r="P31" i="3"/>
  <c r="E9" i="3" s="1"/>
  <c r="D6" i="3"/>
  <c r="P28" i="3"/>
  <c r="E6" i="3" s="1"/>
  <c r="P30" i="3" l="1"/>
  <c r="E8" i="3" s="1"/>
  <c r="P29" i="3"/>
  <c r="E7" i="3" s="1"/>
  <c r="I27" i="3" l="1"/>
  <c r="J27" i="3" s="1"/>
  <c r="L27" i="3" l="1"/>
  <c r="M27" i="3" s="1"/>
  <c r="N27" i="3"/>
  <c r="K27" i="3"/>
  <c r="O27" i="3" l="1"/>
  <c r="P27" i="3" l="1"/>
  <c r="E5" i="3" s="1"/>
  <c r="D5" i="3"/>
  <c r="Q100" i="2" l="1"/>
  <c r="S100" i="2"/>
  <c r="S89" i="2"/>
  <c r="S90" i="2"/>
  <c r="S91" i="2"/>
  <c r="S92" i="2"/>
  <c r="S93" i="2"/>
  <c r="S94" i="2"/>
  <c r="S95" i="2"/>
  <c r="S96" i="2"/>
  <c r="S97" i="2"/>
  <c r="S98" i="2"/>
  <c r="S99" i="2"/>
  <c r="S88" i="2"/>
  <c r="Q99" i="2"/>
  <c r="Q98" i="2"/>
  <c r="Q97" i="2"/>
  <c r="Q96" i="2"/>
  <c r="Q95" i="2"/>
  <c r="Q94" i="2"/>
  <c r="Q93" i="2"/>
  <c r="Q92" i="2"/>
  <c r="Q91" i="2"/>
  <c r="Q89" i="2"/>
  <c r="Q90" i="2"/>
  <c r="Q88" i="2"/>
  <c r="Q86" i="2"/>
  <c r="S86" i="2"/>
  <c r="Q74" i="2" l="1"/>
  <c r="Q75" i="2"/>
  <c r="Q76" i="2"/>
  <c r="Q77" i="2"/>
  <c r="Q78" i="2"/>
  <c r="Q79" i="2"/>
  <c r="Q80" i="2"/>
  <c r="Q81" i="2"/>
  <c r="Q82" i="2"/>
  <c r="Q83" i="2"/>
  <c r="Q84" i="2"/>
  <c r="Q73" i="2"/>
  <c r="Q72" i="2"/>
  <c r="Q71" i="2"/>
  <c r="Q68" i="2"/>
  <c r="Q69" i="2"/>
  <c r="Q70" i="2"/>
  <c r="Q67" i="2"/>
  <c r="Q64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3" i="2"/>
  <c r="Q38" i="2"/>
  <c r="Q32" i="2"/>
  <c r="Q33" i="2"/>
  <c r="Q34" i="2"/>
  <c r="Q35" i="2"/>
  <c r="Q36" i="2"/>
  <c r="Q37" i="2"/>
  <c r="Q31" i="2"/>
  <c r="Q27" i="2"/>
  <c r="Q28" i="2"/>
  <c r="Q29" i="2"/>
  <c r="Q30" i="2"/>
  <c r="Q26" i="2"/>
  <c r="Q25" i="2"/>
  <c r="Q17" i="2"/>
  <c r="Q18" i="2"/>
  <c r="Q19" i="2"/>
  <c r="Q20" i="2"/>
  <c r="Q21" i="2"/>
  <c r="Q22" i="2"/>
  <c r="Q24" i="2"/>
  <c r="Q16" i="2"/>
  <c r="Q15" i="2"/>
  <c r="Q14" i="2"/>
  <c r="Q7" i="2"/>
  <c r="Q8" i="2"/>
  <c r="Q9" i="2"/>
  <c r="Q10" i="2"/>
  <c r="Q11" i="2"/>
  <c r="Q12" i="2"/>
  <c r="Q13" i="2"/>
  <c r="Q6" i="2"/>
  <c r="Q4" i="2"/>
  <c r="Q5" i="2"/>
  <c r="Q3" i="2"/>
  <c r="S4" i="2" l="1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3" i="2"/>
  <c r="S64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3" i="2"/>
</calcChain>
</file>

<file path=xl/sharedStrings.xml><?xml version="1.0" encoding="utf-8"?>
<sst xmlns="http://schemas.openxmlformats.org/spreadsheetml/2006/main" count="696" uniqueCount="251">
  <si>
    <t>State</t>
  </si>
  <si>
    <t>County</t>
  </si>
  <si>
    <t>New York</t>
  </si>
  <si>
    <t>Essex County</t>
  </si>
  <si>
    <t>Virginia</t>
  </si>
  <si>
    <t>Wisconsin</t>
  </si>
  <si>
    <t>Outagamie County</t>
  </si>
  <si>
    <t>Georgia</t>
  </si>
  <si>
    <t>Catoosa County</t>
  </si>
  <si>
    <t>Gordon County</t>
  </si>
  <si>
    <t>Whitfield County</t>
  </si>
  <si>
    <t>Maine</t>
  </si>
  <si>
    <t>Washington County</t>
  </si>
  <si>
    <t>Maryland</t>
  </si>
  <si>
    <t>Garrett County</t>
  </si>
  <si>
    <t>Michigan</t>
  </si>
  <si>
    <t>Alpena County</t>
  </si>
  <si>
    <t>Chippewa County</t>
  </si>
  <si>
    <t>Dickinson County</t>
  </si>
  <si>
    <t>Gogebic County</t>
  </si>
  <si>
    <t>Iron County</t>
  </si>
  <si>
    <t>Menominee County</t>
  </si>
  <si>
    <t>Montmorency County</t>
  </si>
  <si>
    <t>Charlotte County</t>
  </si>
  <si>
    <t>Halifax County</t>
  </si>
  <si>
    <t>Washington</t>
  </si>
  <si>
    <t>Spokane County</t>
  </si>
  <si>
    <t>Ashland County</t>
  </si>
  <si>
    <t>Clark County</t>
  </si>
  <si>
    <t>Dodge County</t>
  </si>
  <si>
    <t>Douglas County</t>
  </si>
  <si>
    <t>Eau Claire County</t>
  </si>
  <si>
    <t>Florence County</t>
  </si>
  <si>
    <t>Forest County</t>
  </si>
  <si>
    <t>Juneau County</t>
  </si>
  <si>
    <t>Langlade County</t>
  </si>
  <si>
    <t>Marathon County</t>
  </si>
  <si>
    <t>Marinette County</t>
  </si>
  <si>
    <t>Oconto County</t>
  </si>
  <si>
    <t>Oneida County</t>
  </si>
  <si>
    <t>Portage County</t>
  </si>
  <si>
    <t>Price County</t>
  </si>
  <si>
    <t>Vernon County</t>
  </si>
  <si>
    <t>Wood County</t>
  </si>
  <si>
    <t>Androscoggin County</t>
  </si>
  <si>
    <t>Aroostook County</t>
  </si>
  <si>
    <t>Cumberland County</t>
  </si>
  <si>
    <t>Franklin County</t>
  </si>
  <si>
    <t>Hancock County</t>
  </si>
  <si>
    <t>Kennebec County</t>
  </si>
  <si>
    <t>Knox County</t>
  </si>
  <si>
    <t>Lincoln County</t>
  </si>
  <si>
    <t>Oxford County</t>
  </si>
  <si>
    <t>Penobscot County</t>
  </si>
  <si>
    <t>Piscataquis County</t>
  </si>
  <si>
    <t>Sagadahoc County</t>
  </si>
  <si>
    <t>Somerset County</t>
  </si>
  <si>
    <t>Waldo County</t>
  </si>
  <si>
    <t>York County</t>
  </si>
  <si>
    <t>Ohio</t>
  </si>
  <si>
    <t>Adams County</t>
  </si>
  <si>
    <t>Athens County</t>
  </si>
  <si>
    <t>Belmont County</t>
  </si>
  <si>
    <t>Brown County</t>
  </si>
  <si>
    <t>Butler County</t>
  </si>
  <si>
    <t>Carroll County</t>
  </si>
  <si>
    <t>Champaign County</t>
  </si>
  <si>
    <t>Clermont County</t>
  </si>
  <si>
    <t>Clinton County</t>
  </si>
  <si>
    <t>Columbiana County</t>
  </si>
  <si>
    <t>Coshocton County</t>
  </si>
  <si>
    <t>Crawford County</t>
  </si>
  <si>
    <t>Darke County</t>
  </si>
  <si>
    <t>Delaware County</t>
  </si>
  <si>
    <t>Gallia County</t>
  </si>
  <si>
    <t>Guernsey County</t>
  </si>
  <si>
    <t>Hardin County</t>
  </si>
  <si>
    <t>Harrison County</t>
  </si>
  <si>
    <t>Highland County</t>
  </si>
  <si>
    <t>Hocking County</t>
  </si>
  <si>
    <t>Holmes County</t>
  </si>
  <si>
    <t>Jackson County</t>
  </si>
  <si>
    <t>Jefferson County</t>
  </si>
  <si>
    <t>Licking County</t>
  </si>
  <si>
    <t>Logan County</t>
  </si>
  <si>
    <t>Madison County</t>
  </si>
  <si>
    <t>Marion County</t>
  </si>
  <si>
    <t>Monroe County</t>
  </si>
  <si>
    <t>Montgomery County</t>
  </si>
  <si>
    <t>Perry County</t>
  </si>
  <si>
    <t>Pike County</t>
  </si>
  <si>
    <t>Preble County</t>
  </si>
  <si>
    <t>Scioto County</t>
  </si>
  <si>
    <t>Seneca County</t>
  </si>
  <si>
    <t>Stark County</t>
  </si>
  <si>
    <t>Union County</t>
  </si>
  <si>
    <t>Vinton County</t>
  </si>
  <si>
    <t>Warren County</t>
  </si>
  <si>
    <t>Wayne County</t>
  </si>
  <si>
    <t>Wyandot County</t>
  </si>
  <si>
    <t>Skagit County</t>
  </si>
  <si>
    <t>Whatcom County</t>
  </si>
  <si>
    <t>Illinois</t>
  </si>
  <si>
    <t>Bureau County</t>
  </si>
  <si>
    <t>Henderson County</t>
  </si>
  <si>
    <t>Henry County</t>
  </si>
  <si>
    <t>LaSalle County</t>
  </si>
  <si>
    <t>Lee County</t>
  </si>
  <si>
    <t>Livingston County</t>
  </si>
  <si>
    <t>Marshall County</t>
  </si>
  <si>
    <t>Mercer County</t>
  </si>
  <si>
    <t>Peoria County</t>
  </si>
  <si>
    <t>Putnam County</t>
  </si>
  <si>
    <t>Rock Island County</t>
  </si>
  <si>
    <t>Whiteside County</t>
  </si>
  <si>
    <t>Woodford County</t>
  </si>
  <si>
    <t>Iowa</t>
  </si>
  <si>
    <t>Muscatine County</t>
  </si>
  <si>
    <t>Scott County</t>
  </si>
  <si>
    <t>Allegany County</t>
  </si>
  <si>
    <t>Cattaraugus County</t>
  </si>
  <si>
    <t>Erie County</t>
  </si>
  <si>
    <t>Fulton County</t>
  </si>
  <si>
    <t>Genesee County</t>
  </si>
  <si>
    <t>Lewis County</t>
  </si>
  <si>
    <t>Orleans County</t>
  </si>
  <si>
    <t>Saratoga County</t>
  </si>
  <si>
    <t>St. Lawrence County</t>
  </si>
  <si>
    <t>Steuben County</t>
  </si>
  <si>
    <t>Wyoming County</t>
  </si>
  <si>
    <t>Montana</t>
  </si>
  <si>
    <t>Lake County</t>
  </si>
  <si>
    <t>South Dakota</t>
  </si>
  <si>
    <t>Bon Homme County</t>
  </si>
  <si>
    <t>Clay County</t>
  </si>
  <si>
    <t>Turner County</t>
  </si>
  <si>
    <t>Yankton County</t>
  </si>
  <si>
    <t>Texas</t>
  </si>
  <si>
    <t>West Virginia</t>
  </si>
  <si>
    <t>Mingo County</t>
  </si>
  <si>
    <t>Caldwell County</t>
  </si>
  <si>
    <t>Kanawha County</t>
  </si>
  <si>
    <t>Counties with agreement</t>
  </si>
  <si>
    <t xml:space="preserve"> # of Counties </t>
  </si>
  <si>
    <t>Ferry</t>
  </si>
  <si>
    <t>Houghton County</t>
  </si>
  <si>
    <t>Population</t>
  </si>
  <si>
    <t>Poverty</t>
  </si>
  <si>
    <t>Unemployment rate</t>
  </si>
  <si>
    <t>Food stamps</t>
  </si>
  <si>
    <t>Median age</t>
  </si>
  <si>
    <t>MHI</t>
  </si>
  <si>
    <t>Households</t>
  </si>
  <si>
    <t>%Households</t>
  </si>
  <si>
    <t>United States</t>
  </si>
  <si>
    <t>MHI (2010$)</t>
  </si>
  <si>
    <t>MHI (2017 $)</t>
  </si>
  <si>
    <t>Relative to Missouri</t>
  </si>
  <si>
    <t>Relative Trend</t>
  </si>
  <si>
    <t>-2 STDEV</t>
  </si>
  <si>
    <t>-1 STDEV</t>
  </si>
  <si>
    <t>+1 STDEV</t>
  </si>
  <si>
    <t>+2STDEV</t>
  </si>
  <si>
    <t>Unemployment</t>
  </si>
  <si>
    <t>Food Stamps</t>
  </si>
  <si>
    <t>Median Age</t>
  </si>
  <si>
    <t>∆ MHI</t>
  </si>
  <si>
    <t>Very low poverty</t>
  </si>
  <si>
    <t>Very low unemployment</t>
  </si>
  <si>
    <t>Very low reliance</t>
  </si>
  <si>
    <t>Substantially younger than state average</t>
  </si>
  <si>
    <t>Shifting to younger age</t>
  </si>
  <si>
    <t>Very low MHI</t>
  </si>
  <si>
    <t>Significantly below average change</t>
  </si>
  <si>
    <t>Lower than state average</t>
  </si>
  <si>
    <t>Below average reliance</t>
  </si>
  <si>
    <t>Younger than state average</t>
  </si>
  <si>
    <t>Below state's average shift in age</t>
  </si>
  <si>
    <t>Lower than average MHI</t>
  </si>
  <si>
    <t>Lower than average change</t>
  </si>
  <si>
    <t>Above state average</t>
  </si>
  <si>
    <t>Somewhat above state average</t>
  </si>
  <si>
    <t>Above average reliance</t>
  </si>
  <si>
    <t>Older than state average</t>
  </si>
  <si>
    <t>Above state's average shift in age</t>
  </si>
  <si>
    <t>Above average MHI</t>
  </si>
  <si>
    <t>Above average change</t>
  </si>
  <si>
    <t>Poverty rate significantly higher than state average</t>
  </si>
  <si>
    <t>Significantly above state average</t>
  </si>
  <si>
    <t>Very High reliance</t>
  </si>
  <si>
    <t>Significant increase in median age</t>
  </si>
  <si>
    <t>Significantly above average MHI</t>
  </si>
  <si>
    <t>Significantly above average change</t>
  </si>
  <si>
    <t>Substantially older than state average</t>
  </si>
  <si>
    <t>if pop&lt;0</t>
  </si>
  <si>
    <t>Losing population</t>
  </si>
  <si>
    <t>If 0&lt;=pop&lt;=17%</t>
  </si>
  <si>
    <t>Growth below state average</t>
  </si>
  <si>
    <t>if pop&gt;17%</t>
  </si>
  <si>
    <t>Above average growth</t>
  </si>
  <si>
    <t>Mean and Standard Deviation</t>
  </si>
  <si>
    <t>Trend</t>
  </si>
  <si>
    <t xml:space="preserve">-2 Std Dev </t>
  </si>
  <si>
    <t>-1 Std Dev</t>
  </si>
  <si>
    <t>+1 Std Dev</t>
  </si>
  <si>
    <t>+2 Std Dev</t>
  </si>
  <si>
    <t>x</t>
  </si>
  <si>
    <t>If x&lt;-2</t>
  </si>
  <si>
    <t>If x&gt;2</t>
  </si>
  <si>
    <t>abs(x)</t>
  </si>
  <si>
    <t>abs(x)&gt;2?</t>
  </si>
  <si>
    <t>If x&lt;0?</t>
  </si>
  <si>
    <t>Change in Median Age</t>
  </si>
  <si>
    <t>Median Household Income</t>
  </si>
  <si>
    <t>Change in Median Household Income</t>
  </si>
  <si>
    <t>Change in Population                  (2010-2017)</t>
  </si>
  <si>
    <t>Δ2010-2017</t>
  </si>
  <si>
    <t>Poverty Level (2017)</t>
  </si>
  <si>
    <t>Unemployment Rate                   (2017)</t>
  </si>
  <si>
    <t>Food Stamps (2017)</t>
  </si>
  <si>
    <t>Median Age (2017)</t>
  </si>
  <si>
    <t>Change in Median Age in years (2010-2017)</t>
  </si>
  <si>
    <t>Median Household Income 2017 (MHI)</t>
  </si>
  <si>
    <t>Relative to State</t>
  </si>
  <si>
    <t>Pop relative to State</t>
  </si>
  <si>
    <t xml:space="preserve">Change </t>
  </si>
  <si>
    <t>% Households receiving</t>
  </si>
  <si>
    <t>Change in</t>
  </si>
  <si>
    <t xml:space="preserve">in </t>
  </si>
  <si>
    <t>Household</t>
  </si>
  <si>
    <t>Food Stamps/</t>
  </si>
  <si>
    <t>below Poverty</t>
  </si>
  <si>
    <t>Median</t>
  </si>
  <si>
    <t>Median Household</t>
  </si>
  <si>
    <t>City/County/State</t>
  </si>
  <si>
    <t>Income</t>
  </si>
  <si>
    <t>SNAP</t>
  </si>
  <si>
    <t>Level</t>
  </si>
  <si>
    <t>Rate</t>
  </si>
  <si>
    <t>Age</t>
  </si>
  <si>
    <t>2010-2017</t>
  </si>
  <si>
    <t>Mean</t>
  </si>
  <si>
    <t>Standard Deviation</t>
  </si>
  <si>
    <t>2*Standard Deviation</t>
  </si>
  <si>
    <r>
      <rPr>
        <b/>
        <sz val="11"/>
        <color theme="0"/>
        <rFont val="Arial"/>
        <family val="2"/>
      </rPr>
      <t>∆</t>
    </r>
    <r>
      <rPr>
        <b/>
        <sz val="8.25"/>
        <color theme="0"/>
        <rFont val="Calibri"/>
        <family val="2"/>
      </rPr>
      <t xml:space="preserve"> </t>
    </r>
    <r>
      <rPr>
        <b/>
        <sz val="11"/>
        <color theme="0"/>
        <rFont val="Calibri"/>
        <family val="2"/>
      </rPr>
      <t>Median Age</t>
    </r>
  </si>
  <si>
    <t>Select County</t>
  </si>
  <si>
    <t>Select State</t>
  </si>
  <si>
    <t>Data Sources: 2006-2010 and 2013-2017 American Community Survey 5-year Estimates, U.S. Census Bureau</t>
  </si>
  <si>
    <t>Change in Median Household Income (2010-2017)*</t>
  </si>
  <si>
    <t>* Median household income in 2010, 2017 dollars and are not adjusted for inflation</t>
  </si>
  <si>
    <t>Wyandot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</si>
</sst>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0.0"/>
    <numFmt numFmtId="169" formatCode="&quot;$&quot;#,##0"/>
    <numFmt numFmtId="170" formatCode="0.0000"/>
    <numFmt numFmtId="171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b/>
      <sz val="8.25"/>
      <color theme="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 style="thin">
        <color indexed="64"/>
      </bottom>
      <diagonal/>
    </border>
    <border>
      <left style="thin">
        <color rgb="FF99999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/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indexed="65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49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2" borderId="0" xfId="0" applyFill="1"/>
    <xf numFmtId="0" fontId="0" fillId="3" borderId="0" xfId="0" applyFill="1"/>
    <xf numFmtId="0" fontId="0" fillId="0" borderId="3" xfId="0" applyFill="1" applyBorder="1" applyAlignment="1">
      <alignment vertical="top"/>
    </xf>
    <xf numFmtId="0" fontId="0" fillId="0" borderId="5" xfId="0" applyBorder="1"/>
    <xf numFmtId="0" fontId="0" fillId="0" borderId="4" xfId="0" applyBorder="1"/>
    <xf numFmtId="0" fontId="0" fillId="2" borderId="5" xfId="0" applyFill="1" applyBorder="1"/>
    <xf numFmtId="0" fontId="0" fillId="3" borderId="6" xfId="0" applyFill="1" applyBorder="1"/>
    <xf numFmtId="0" fontId="0" fillId="3" borderId="5" xfId="0" applyFill="1" applyBorder="1"/>
    <xf numFmtId="0" fontId="0" fillId="4" borderId="1" xfId="0" applyFill="1" applyBorder="1" applyAlignment="1">
      <alignment vertical="top"/>
    </xf>
    <xf numFmtId="0" fontId="0" fillId="4" borderId="6" xfId="0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0" fillId="4" borderId="0" xfId="0" applyFill="1"/>
    <xf numFmtId="0" fontId="0" fillId="4" borderId="5" xfId="0" applyFill="1" applyBorder="1"/>
    <xf numFmtId="0" fontId="0" fillId="0" borderId="7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4" borderId="7" xfId="0" applyNumberFormat="1" applyFill="1" applyBorder="1" applyAlignment="1">
      <alignment horizontal="center"/>
    </xf>
    <xf numFmtId="0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3" borderId="0" xfId="0" applyFill="1" applyBorder="1"/>
    <xf numFmtId="0" fontId="0" fillId="0" borderId="0" xfId="0" applyNumberFormat="1" applyBorder="1" applyAlignment="1">
      <alignment horizontal="center"/>
    </xf>
    <xf numFmtId="0" fontId="0" fillId="0" borderId="9" xfId="0" applyFill="1" applyBorder="1" applyAlignment="1">
      <alignment vertical="top"/>
    </xf>
    <xf numFmtId="0" fontId="0" fillId="0" borderId="4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0" fillId="3" borderId="4" xfId="0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165" fontId="1" fillId="5" borderId="10" xfId="0" applyNumberFormat="1" applyFont="1" applyFill="1" applyBorder="1" applyAlignment="1">
      <alignment horizontal="center" vertical="center" wrapText="1"/>
    </xf>
    <xf numFmtId="1" fontId="1" fillId="5" borderId="10" xfId="0" applyNumberFormat="1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0" borderId="0" xfId="0" applyBorder="1"/>
    <xf numFmtId="0" fontId="0" fillId="0" borderId="12" xfId="0" applyFont="1" applyBorder="1" applyAlignment="1">
      <alignment vertical="top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7" borderId="3" xfId="0" applyFill="1" applyBorder="1" applyAlignment="1">
      <alignment vertical="top"/>
    </xf>
    <xf numFmtId="0" fontId="0" fillId="7" borderId="11" xfId="0" applyFill="1" applyBorder="1" applyAlignment="1">
      <alignment vertical="top"/>
    </xf>
    <xf numFmtId="0" fontId="0" fillId="7" borderId="3" xfId="0" applyFont="1" applyFill="1" applyBorder="1" applyAlignment="1">
      <alignment vertical="top"/>
    </xf>
    <xf numFmtId="0" fontId="0" fillId="7" borderId="6" xfId="0" applyFont="1" applyFill="1" applyBorder="1" applyAlignment="1">
      <alignment vertical="top"/>
    </xf>
    <xf numFmtId="0" fontId="0" fillId="7" borderId="5" xfId="0" applyFill="1" applyBorder="1" applyAlignment="1">
      <alignment vertical="top"/>
    </xf>
    <xf numFmtId="0" fontId="0" fillId="7" borderId="1" xfId="0" applyFill="1" applyBorder="1" applyAlignment="1">
      <alignment vertical="top"/>
    </xf>
    <xf numFmtId="0" fontId="0" fillId="7" borderId="8" xfId="0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8" xfId="0" applyFont="1" applyFill="1" applyBorder="1" applyAlignment="1">
      <alignment vertical="top"/>
    </xf>
    <xf numFmtId="165" fontId="0" fillId="0" borderId="0" xfId="1" applyNumberFormat="1" applyFont="1"/>
    <xf numFmtId="0" fontId="1" fillId="0" borderId="0" xfId="0" applyFont="1"/>
    <xf numFmtId="165" fontId="1" fillId="0" borderId="0" xfId="1" applyNumberFormat="1" applyFont="1"/>
    <xf numFmtId="0" fontId="0" fillId="0" borderId="0" xfId="0" applyFill="1" applyBorder="1" applyAlignment="1">
      <alignment vertical="top"/>
    </xf>
    <xf numFmtId="166" fontId="0" fillId="0" borderId="0" xfId="2" applyNumberFormat="1" applyFont="1"/>
    <xf numFmtId="167" fontId="0" fillId="0" borderId="0" xfId="1" applyNumberFormat="1" applyFont="1"/>
    <xf numFmtId="0" fontId="1" fillId="7" borderId="0" xfId="0" applyFont="1" applyFill="1"/>
    <xf numFmtId="165" fontId="0" fillId="0" borderId="0" xfId="0" applyNumberFormat="1"/>
    <xf numFmtId="43" fontId="0" fillId="0" borderId="0" xfId="0" applyNumberFormat="1"/>
    <xf numFmtId="0" fontId="0" fillId="8" borderId="0" xfId="0" applyFill="1" applyBorder="1" applyAlignment="1">
      <alignment vertical="top"/>
    </xf>
    <xf numFmtId="165" fontId="0" fillId="8" borderId="0" xfId="1" applyNumberFormat="1" applyFont="1" applyFill="1"/>
    <xf numFmtId="0" fontId="0" fillId="8" borderId="0" xfId="0" applyFill="1"/>
    <xf numFmtId="166" fontId="0" fillId="8" borderId="0" xfId="2" applyNumberFormat="1" applyFont="1" applyFill="1"/>
    <xf numFmtId="0" fontId="0" fillId="9" borderId="0" xfId="0" applyFill="1" applyBorder="1" applyAlignment="1">
      <alignment vertical="top"/>
    </xf>
    <xf numFmtId="165" fontId="0" fillId="9" borderId="0" xfId="1" applyNumberFormat="1" applyFont="1" applyFill="1"/>
    <xf numFmtId="0" fontId="0" fillId="9" borderId="0" xfId="0" applyFill="1"/>
    <xf numFmtId="166" fontId="0" fillId="9" borderId="0" xfId="2" applyNumberFormat="1" applyFont="1" applyFill="1"/>
    <xf numFmtId="0" fontId="0" fillId="10" borderId="0" xfId="0" applyFill="1" applyBorder="1" applyAlignment="1">
      <alignment vertical="top"/>
    </xf>
    <xf numFmtId="165" fontId="0" fillId="10" borderId="0" xfId="1" applyNumberFormat="1" applyFont="1" applyFill="1"/>
    <xf numFmtId="0" fontId="0" fillId="10" borderId="0" xfId="0" applyFill="1"/>
    <xf numFmtId="166" fontId="0" fillId="10" borderId="0" xfId="2" applyNumberFormat="1" applyFont="1" applyFill="1"/>
    <xf numFmtId="0" fontId="0" fillId="11" borderId="0" xfId="0" applyFill="1" applyBorder="1" applyAlignment="1">
      <alignment vertical="top"/>
    </xf>
    <xf numFmtId="165" fontId="0" fillId="11" borderId="0" xfId="1" applyNumberFormat="1" applyFont="1" applyFill="1"/>
    <xf numFmtId="0" fontId="0" fillId="11" borderId="0" xfId="0" applyFill="1"/>
    <xf numFmtId="166" fontId="0" fillId="11" borderId="0" xfId="2" applyNumberFormat="1" applyFont="1" applyFill="1"/>
    <xf numFmtId="0" fontId="0" fillId="12" borderId="0" xfId="0" applyFill="1" applyBorder="1" applyAlignment="1">
      <alignment vertical="top"/>
    </xf>
    <xf numFmtId="165" fontId="0" fillId="12" borderId="0" xfId="1" applyNumberFormat="1" applyFont="1" applyFill="1"/>
    <xf numFmtId="0" fontId="0" fillId="12" borderId="0" xfId="0" applyFill="1"/>
    <xf numFmtId="166" fontId="0" fillId="12" borderId="0" xfId="2" applyNumberFormat="1" applyFont="1" applyFill="1"/>
    <xf numFmtId="165" fontId="0" fillId="0" borderId="0" xfId="1" applyNumberFormat="1" applyFont="1" applyFill="1"/>
    <xf numFmtId="0" fontId="0" fillId="0" borderId="0" xfId="0" applyFill="1"/>
    <xf numFmtId="166" fontId="0" fillId="0" borderId="0" xfId="2" applyNumberFormat="1" applyFont="1" applyFill="1"/>
    <xf numFmtId="0" fontId="0" fillId="13" borderId="0" xfId="0" applyFill="1" applyBorder="1" applyAlignment="1">
      <alignment vertical="top"/>
    </xf>
    <xf numFmtId="165" fontId="0" fillId="13" borderId="0" xfId="1" applyNumberFormat="1" applyFont="1" applyFill="1"/>
    <xf numFmtId="0" fontId="0" fillId="13" borderId="0" xfId="0" applyFill="1"/>
    <xf numFmtId="166" fontId="0" fillId="13" borderId="0" xfId="2" applyNumberFormat="1" applyFont="1" applyFill="1"/>
    <xf numFmtId="0" fontId="0" fillId="14" borderId="0" xfId="0" applyFill="1" applyBorder="1" applyAlignment="1">
      <alignment vertical="top"/>
    </xf>
    <xf numFmtId="165" fontId="0" fillId="14" borderId="0" xfId="1" applyNumberFormat="1" applyFont="1" applyFill="1"/>
    <xf numFmtId="0" fontId="0" fillId="14" borderId="0" xfId="0" applyFill="1"/>
    <xf numFmtId="166" fontId="0" fillId="14" borderId="0" xfId="2" applyNumberFormat="1" applyFont="1" applyFill="1"/>
    <xf numFmtId="0" fontId="0" fillId="15" borderId="0" xfId="0" applyFill="1" applyBorder="1" applyAlignment="1">
      <alignment vertical="top"/>
    </xf>
    <xf numFmtId="165" fontId="0" fillId="15" borderId="0" xfId="1" applyNumberFormat="1" applyFont="1" applyFill="1"/>
    <xf numFmtId="0" fontId="0" fillId="15" borderId="0" xfId="0" applyFill="1"/>
    <xf numFmtId="166" fontId="0" fillId="15" borderId="0" xfId="2" applyNumberFormat="1" applyFont="1" applyFill="1"/>
    <xf numFmtId="0" fontId="0" fillId="14" borderId="0" xfId="0" applyFont="1" applyFill="1" applyBorder="1" applyAlignment="1">
      <alignment vertical="top"/>
    </xf>
    <xf numFmtId="0" fontId="0" fillId="16" borderId="0" xfId="0" applyFill="1" applyBorder="1" applyAlignment="1">
      <alignment vertical="top"/>
    </xf>
    <xf numFmtId="165" fontId="0" fillId="16" borderId="0" xfId="1" applyNumberFormat="1" applyFont="1" applyFill="1"/>
    <xf numFmtId="0" fontId="0" fillId="16" borderId="0" xfId="0" applyFill="1"/>
    <xf numFmtId="166" fontId="0" fillId="16" borderId="0" xfId="2" applyNumberFormat="1" applyFont="1" applyFill="1"/>
    <xf numFmtId="0" fontId="0" fillId="17" borderId="0" xfId="0" applyFill="1" applyBorder="1" applyAlignment="1">
      <alignment vertical="top"/>
    </xf>
    <xf numFmtId="165" fontId="0" fillId="17" borderId="0" xfId="1" applyNumberFormat="1" applyFont="1" applyFill="1"/>
    <xf numFmtId="0" fontId="0" fillId="17" borderId="0" xfId="0" applyFill="1"/>
    <xf numFmtId="166" fontId="0" fillId="17" borderId="0" xfId="2" applyNumberFormat="1" applyFont="1" applyFill="1"/>
    <xf numFmtId="0" fontId="0" fillId="17" borderId="0" xfId="0" applyFont="1" applyFill="1" applyBorder="1" applyAlignment="1">
      <alignment vertical="top"/>
    </xf>
    <xf numFmtId="0" fontId="0" fillId="18" borderId="0" xfId="0" applyFill="1" applyBorder="1" applyAlignment="1">
      <alignment vertical="top"/>
    </xf>
    <xf numFmtId="0" fontId="0" fillId="18" borderId="0" xfId="0" applyFont="1" applyFill="1" applyBorder="1" applyAlignment="1">
      <alignment vertical="top"/>
    </xf>
    <xf numFmtId="165" fontId="0" fillId="18" borderId="0" xfId="1" applyNumberFormat="1" applyFont="1" applyFill="1"/>
    <xf numFmtId="0" fontId="0" fillId="18" borderId="0" xfId="0" applyFill="1"/>
    <xf numFmtId="166" fontId="0" fillId="18" borderId="0" xfId="2" applyNumberFormat="1" applyFont="1" applyFill="1"/>
    <xf numFmtId="10" fontId="0" fillId="0" borderId="0" xfId="0" applyNumberFormat="1"/>
    <xf numFmtId="166" fontId="0" fillId="0" borderId="0" xfId="0" applyNumberFormat="1"/>
    <xf numFmtId="9" fontId="0" fillId="0" borderId="0" xfId="0" applyNumberFormat="1"/>
    <xf numFmtId="0" fontId="5" fillId="0" borderId="0" xfId="0" applyFont="1"/>
    <xf numFmtId="0" fontId="4" fillId="0" borderId="0" xfId="0" applyFont="1"/>
    <xf numFmtId="0" fontId="6" fillId="0" borderId="0" xfId="0" applyFont="1" applyFill="1"/>
    <xf numFmtId="0" fontId="5" fillId="7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wrapText="1"/>
    </xf>
    <xf numFmtId="0" fontId="1" fillId="6" borderId="15" xfId="0" applyFont="1" applyFill="1" applyBorder="1" applyAlignment="1">
      <alignment wrapText="1"/>
    </xf>
    <xf numFmtId="0" fontId="1" fillId="6" borderId="15" xfId="0" quotePrefix="1" applyFont="1" applyFill="1" applyBorder="1"/>
    <xf numFmtId="0" fontId="1" fillId="6" borderId="15" xfId="0" quotePrefix="1" applyFont="1" applyFill="1" applyBorder="1" applyAlignment="1">
      <alignment horizontal="left"/>
    </xf>
    <xf numFmtId="0" fontId="1" fillId="6" borderId="15" xfId="0" applyFont="1" applyFill="1" applyBorder="1"/>
    <xf numFmtId="0" fontId="1" fillId="6" borderId="15" xfId="0" applyFont="1" applyFill="1" applyBorder="1" applyAlignment="1">
      <alignment horizontal="center"/>
    </xf>
    <xf numFmtId="0" fontId="1" fillId="6" borderId="15" xfId="0" quotePrefix="1" applyFont="1" applyFill="1" applyBorder="1" applyAlignment="1"/>
    <xf numFmtId="0" fontId="1" fillId="6" borderId="16" xfId="0" quotePrefix="1" applyFont="1" applyFill="1" applyBorder="1"/>
    <xf numFmtId="0" fontId="6" fillId="0" borderId="0" xfId="0" applyFont="1"/>
    <xf numFmtId="0" fontId="1" fillId="0" borderId="17" xfId="0" applyFont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0" fillId="6" borderId="0" xfId="0" quotePrefix="1" applyFill="1" applyBorder="1" applyAlignment="1">
      <alignment vertical="center"/>
    </xf>
    <xf numFmtId="0" fontId="0" fillId="6" borderId="0" xfId="0" quotePrefix="1" applyFill="1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18" xfId="0" quotePrefix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5" borderId="17" xfId="0" applyFont="1" applyFill="1" applyBorder="1" applyAlignment="1">
      <alignment horizontal="right" vertical="center" wrapText="1"/>
    </xf>
    <xf numFmtId="166" fontId="0" fillId="5" borderId="0" xfId="0" applyNumberFormat="1" applyFont="1" applyFill="1" applyBorder="1" applyAlignment="1">
      <alignment horizontal="center" vertical="center"/>
    </xf>
    <xf numFmtId="2" fontId="8" fillId="5" borderId="0" xfId="0" applyNumberFormat="1" applyFont="1" applyFill="1" applyBorder="1" applyAlignment="1">
      <alignment vertical="center"/>
    </xf>
    <xf numFmtId="0" fontId="0" fillId="5" borderId="0" xfId="0" applyFont="1" applyFill="1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0" fillId="5" borderId="0" xfId="0" applyFill="1" applyBorder="1"/>
    <xf numFmtId="0" fontId="0" fillId="5" borderId="18" xfId="0" applyFill="1" applyBorder="1"/>
    <xf numFmtId="0" fontId="6" fillId="6" borderId="0" xfId="0" applyFont="1" applyFill="1"/>
    <xf numFmtId="2" fontId="4" fillId="0" borderId="0" xfId="0" applyNumberFormat="1" applyFont="1" applyBorder="1" applyAlignment="1">
      <alignment vertical="center"/>
    </xf>
    <xf numFmtId="0" fontId="0" fillId="6" borderId="0" xfId="0" applyFill="1" applyBorder="1" applyAlignment="1">
      <alignment wrapText="1"/>
    </xf>
    <xf numFmtId="0" fontId="0" fillId="6" borderId="18" xfId="0" applyFill="1" applyBorder="1"/>
    <xf numFmtId="0" fontId="0" fillId="5" borderId="0" xfId="0" applyNumberFormat="1" applyFont="1" applyFill="1" applyBorder="1" applyAlignment="1">
      <alignment vertical="center" wrapText="1"/>
    </xf>
    <xf numFmtId="0" fontId="0" fillId="5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168" fontId="0" fillId="5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 vertical="center"/>
    </xf>
    <xf numFmtId="6" fontId="0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/>
    <xf numFmtId="2" fontId="6" fillId="0" borderId="0" xfId="0" applyNumberFormat="1" applyFont="1"/>
    <xf numFmtId="165" fontId="11" fillId="0" borderId="0" xfId="1" applyNumberFormat="1" applyFont="1"/>
    <xf numFmtId="0" fontId="4" fillId="0" borderId="0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6" borderId="0" xfId="0" applyFont="1" applyFill="1"/>
    <xf numFmtId="0" fontId="12" fillId="7" borderId="0" xfId="0" applyFont="1" applyFill="1"/>
    <xf numFmtId="3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9" fontId="12" fillId="0" borderId="0" xfId="0" applyNumberFormat="1" applyFont="1" applyAlignment="1">
      <alignment horizontal="right"/>
    </xf>
    <xf numFmtId="171" fontId="12" fillId="0" borderId="0" xfId="0" applyNumberFormat="1" applyFont="1" applyAlignment="1">
      <alignment horizontal="right"/>
    </xf>
    <xf numFmtId="168" fontId="12" fillId="0" borderId="0" xfId="0" applyNumberFormat="1" applyFont="1" applyAlignment="1">
      <alignment horizontal="right"/>
    </xf>
    <xf numFmtId="166" fontId="12" fillId="0" borderId="0" xfId="0" applyNumberFormat="1" applyFont="1"/>
    <xf numFmtId="165" fontId="12" fillId="0" borderId="0" xfId="1" applyNumberFormat="1" applyFont="1"/>
    <xf numFmtId="0" fontId="12" fillId="0" borderId="0" xfId="0" applyFont="1"/>
    <xf numFmtId="0" fontId="12" fillId="0" borderId="0" xfId="0" applyFont="1" applyAlignment="1">
      <alignment horizontal="right"/>
    </xf>
    <xf numFmtId="168" fontId="12" fillId="0" borderId="0" xfId="0" applyNumberFormat="1" applyFont="1"/>
    <xf numFmtId="3" fontId="12" fillId="0" borderId="0" xfId="0" applyNumberFormat="1" applyFont="1"/>
    <xf numFmtId="166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168" fontId="0" fillId="11" borderId="0" xfId="2" applyNumberFormat="1" applyFont="1" applyFill="1"/>
    <xf numFmtId="168" fontId="0" fillId="8" borderId="0" xfId="2" applyNumberFormat="1" applyFont="1" applyFill="1"/>
    <xf numFmtId="168" fontId="0" fillId="13" borderId="0" xfId="2" applyNumberFormat="1" applyFont="1" applyFill="1"/>
    <xf numFmtId="168" fontId="0" fillId="15" borderId="0" xfId="2" applyNumberFormat="1" applyFont="1" applyFill="1"/>
    <xf numFmtId="168" fontId="0" fillId="12" borderId="0" xfId="2" applyNumberFormat="1" applyFont="1" applyFill="1"/>
    <xf numFmtId="168" fontId="0" fillId="10" borderId="0" xfId="2" applyNumberFormat="1" applyFont="1" applyFill="1"/>
    <xf numFmtId="168" fontId="0" fillId="0" borderId="0" xfId="2" applyNumberFormat="1" applyFont="1" applyFill="1"/>
    <xf numFmtId="168" fontId="0" fillId="14" borderId="0" xfId="2" applyNumberFormat="1" applyFont="1" applyFill="1"/>
    <xf numFmtId="168" fontId="0" fillId="16" borderId="0" xfId="2" applyNumberFormat="1" applyFont="1" applyFill="1"/>
    <xf numFmtId="168" fontId="0" fillId="17" borderId="0" xfId="2" applyNumberFormat="1" applyFont="1" applyFill="1"/>
    <xf numFmtId="168" fontId="0" fillId="18" borderId="0" xfId="2" applyNumberFormat="1" applyFont="1" applyFill="1"/>
    <xf numFmtId="168" fontId="0" fillId="9" borderId="0" xfId="2" applyNumberFormat="1" applyFont="1" applyFill="1"/>
    <xf numFmtId="168" fontId="0" fillId="0" borderId="0" xfId="2" applyNumberFormat="1" applyFont="1"/>
    <xf numFmtId="3" fontId="0" fillId="0" borderId="0" xfId="2" applyNumberFormat="1" applyFont="1"/>
    <xf numFmtId="167" fontId="0" fillId="0" borderId="0" xfId="0" applyNumberFormat="1"/>
    <xf numFmtId="0" fontId="4" fillId="0" borderId="0" xfId="0" applyFont="1" applyFill="1"/>
    <xf numFmtId="10" fontId="4" fillId="0" borderId="0" xfId="0" applyNumberFormat="1" applyFont="1"/>
    <xf numFmtId="0" fontId="4" fillId="0" borderId="0" xfId="0" applyFont="1" applyAlignment="1">
      <alignment horizontal="left"/>
    </xf>
    <xf numFmtId="43" fontId="4" fillId="0" borderId="0" xfId="0" applyNumberFormat="1" applyFont="1" applyAlignment="1"/>
    <xf numFmtId="2" fontId="4" fillId="0" borderId="0" xfId="0" applyNumberFormat="1" applyFont="1" applyFill="1" applyBorder="1"/>
    <xf numFmtId="166" fontId="4" fillId="0" borderId="0" xfId="0" applyNumberFormat="1" applyFon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2" fontId="4" fillId="0" borderId="0" xfId="0" applyNumberFormat="1" applyFont="1" applyFill="1"/>
    <xf numFmtId="0" fontId="4" fillId="0" borderId="0" xfId="0" applyNumberFormat="1" applyFont="1" applyFill="1"/>
    <xf numFmtId="1" fontId="4" fillId="0" borderId="0" xfId="0" applyNumberFormat="1" applyFont="1" applyFill="1"/>
    <xf numFmtId="168" fontId="4" fillId="0" borderId="0" xfId="0" applyNumberFormat="1" applyFont="1" applyFill="1"/>
    <xf numFmtId="3" fontId="4" fillId="0" borderId="0" xfId="0" applyNumberFormat="1" applyFont="1" applyFill="1"/>
    <xf numFmtId="166" fontId="4" fillId="0" borderId="0" xfId="0" applyNumberFormat="1" applyFont="1" applyFill="1" applyBorder="1"/>
    <xf numFmtId="170" fontId="4" fillId="0" borderId="0" xfId="2" applyNumberFormat="1" applyFont="1" applyFill="1" applyAlignment="1">
      <alignment horizontal="right"/>
    </xf>
    <xf numFmtId="2" fontId="4" fillId="0" borderId="0" xfId="0" applyNumberFormat="1" applyFont="1"/>
    <xf numFmtId="0" fontId="1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1" fillId="3" borderId="0" xfId="0" applyFont="1" applyFill="1"/>
    <xf numFmtId="0" fontId="5" fillId="0" borderId="13" xfId="0" applyFont="1" applyFill="1" applyBorder="1" applyAlignment="1">
      <alignment horizontal="right"/>
    </xf>
    <xf numFmtId="0" fontId="1" fillId="6" borderId="0" xfId="0" applyFont="1" applyFill="1" applyBorder="1"/>
    <xf numFmtId="0" fontId="0" fillId="6" borderId="0" xfId="0" applyFill="1" applyBorder="1" applyAlignment="1">
      <alignment horizontal="right"/>
    </xf>
    <xf numFmtId="5" fontId="0" fillId="6" borderId="0" xfId="3" applyNumberFormat="1" applyFont="1" applyFill="1" applyBorder="1"/>
    <xf numFmtId="5" fontId="0" fillId="6" borderId="19" xfId="3" applyNumberFormat="1" applyFont="1" applyFill="1" applyBorder="1"/>
    <xf numFmtId="0" fontId="0" fillId="6" borderId="19" xfId="0" applyFill="1" applyBorder="1"/>
    <xf numFmtId="0" fontId="0" fillId="6" borderId="20" xfId="0" applyFill="1" applyBorder="1"/>
    <xf numFmtId="0" fontId="4" fillId="6" borderId="0" xfId="0" applyFont="1" applyFill="1" applyBorder="1"/>
    <xf numFmtId="8" fontId="0" fillId="6" borderId="0" xfId="0" applyNumberFormat="1" applyFill="1" applyBorder="1"/>
    <xf numFmtId="0" fontId="4" fillId="6" borderId="19" xfId="0" applyFont="1" applyFill="1" applyBorder="1"/>
    <xf numFmtId="10" fontId="0" fillId="6" borderId="19" xfId="0" applyNumberFormat="1" applyFill="1" applyBorder="1"/>
    <xf numFmtId="0" fontId="9" fillId="6" borderId="17" xfId="0" applyFont="1" applyFill="1" applyBorder="1"/>
    <xf numFmtId="0" fontId="10" fillId="6" borderId="0" xfId="0" applyFont="1" applyFill="1" applyBorder="1" applyAlignment="1">
      <alignment horizontal="center"/>
    </xf>
    <xf numFmtId="0" fontId="5" fillId="6" borderId="17" xfId="0" applyFont="1" applyFill="1" applyBorder="1" applyAlignment="1">
      <alignment wrapText="1"/>
    </xf>
    <xf numFmtId="0" fontId="1" fillId="6" borderId="0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right"/>
    </xf>
    <xf numFmtId="37" fontId="2" fillId="6" borderId="0" xfId="1" applyNumberFormat="1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right"/>
    </xf>
    <xf numFmtId="169" fontId="2" fillId="6" borderId="19" xfId="0" applyNumberFormat="1" applyFont="1" applyFill="1" applyBorder="1" applyAlignment="1">
      <alignment horizontal="center"/>
    </xf>
    <xf numFmtId="166" fontId="0" fillId="15" borderId="0" xfId="0" applyNumberFormat="1" applyFill="1"/>
    <xf numFmtId="10" fontId="0" fillId="15" borderId="0" xfId="0" applyNumberFormat="1" applyFill="1"/>
    <xf numFmtId="0" fontId="0" fillId="7" borderId="0" xfId="0" applyFill="1"/>
    <xf numFmtId="0" fontId="0" fillId="0" borderId="0" xfId="0" applyFill="1" applyBorder="1"/>
    <xf numFmtId="164" fontId="0" fillId="0" borderId="0" xfId="0" applyNumberFormat="1" applyBorder="1" applyAlignment="1">
      <alignment horizontal="center" vertical="top"/>
    </xf>
    <xf numFmtId="164" fontId="0" fillId="7" borderId="0" xfId="0" applyNumberFormat="1" applyFill="1" applyBorder="1" applyAlignment="1">
      <alignment horizontal="left" vertical="top"/>
    </xf>
    <xf numFmtId="0" fontId="0" fillId="6" borderId="0" xfId="0" applyFill="1" applyBorder="1" applyAlignment="1">
      <alignment horizontal="lef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99"/>
      <color rgb="FFFF99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36298739014537E-3"/>
          <c:y val="0"/>
          <c:w val="0.97860791272998837"/>
          <c:h val="0.737219503461446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'Comparison Chart'!$D$4</c:f>
              <c:strCache>
                <c:ptCount val="1"/>
                <c:pt idx="0">
                  <c:v>-1.39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  <c:spPr>
              <a:ln w="25400"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stdDev"/>
            <c:noEndCap val="0"/>
            <c:val val="1"/>
          </c:errBars>
          <c:xVal>
            <c:numRef>
              <c:f>'Comparison Chart'!$D$4</c:f>
              <c:numCache>
                <c:formatCode>0.00</c:formatCode>
                <c:ptCount val="1"/>
                <c:pt idx="0">
                  <c:v>-1.3879536660033553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316-45AB-A95B-50886EAEE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832064"/>
        <c:axId val="127833600"/>
      </c:scatterChart>
      <c:valAx>
        <c:axId val="127832064"/>
        <c:scaling>
          <c:orientation val="minMax"/>
          <c:max val="2"/>
          <c:min val="-2"/>
        </c:scaling>
        <c:delete val="0"/>
        <c:axPos val="b"/>
        <c:numFmt formatCode="0.00E+00" sourceLinked="0"/>
        <c:majorTickMark val="out"/>
        <c:minorTickMark val="none"/>
        <c:tickLblPos val="none"/>
        <c:spPr>
          <a:gradFill flip="none" rotWithShape="1">
            <a:gsLst>
              <a:gs pos="75000">
                <a:srgbClr val="FFFF00">
                  <a:lumMod val="100000"/>
                </a:srgbClr>
              </a:gs>
              <a:gs pos="25000">
                <a:srgbClr val="FFFF00"/>
              </a:gs>
              <a:gs pos="0">
                <a:srgbClr val="FF000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rgbClr val="FF0000"/>
              </a:gs>
            </a:gsLst>
            <a:lin ang="0" scaled="1"/>
            <a:tileRect/>
          </a:gradFill>
          <a:ln>
            <a:solidFill>
              <a:schemeClr val="tx1"/>
            </a:solidFill>
          </a:ln>
        </c:spPr>
        <c:crossAx val="127833600"/>
        <c:crosses val="autoZero"/>
        <c:crossBetween val="midCat"/>
        <c:majorUnit val="1"/>
        <c:minorUnit val="0.25"/>
      </c:valAx>
      <c:valAx>
        <c:axId val="127833600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27832064"/>
        <c:crossesAt val="0"/>
        <c:crossBetween val="midCat"/>
      </c:valAx>
      <c:spPr>
        <a:gradFill>
          <a:gsLst>
            <a:gs pos="50000">
              <a:srgbClr val="FFFF00">
                <a:lumMod val="100000"/>
              </a:srgbClr>
            </a:gs>
            <a:gs pos="25000">
              <a:srgbClr val="FFFF00"/>
            </a:gs>
            <a:gs pos="100000">
              <a:srgbClr val="FF0000"/>
            </a:gs>
            <a:gs pos="50000">
              <a:srgbClr val="FFFF00"/>
            </a:gs>
            <a:gs pos="0">
              <a:srgbClr val="00B050"/>
            </a:gs>
          </a:gsLst>
          <a:lin ang="0" scaled="1"/>
        </a:gradFill>
        <a:ln w="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806788448144322E-2"/>
          <c:y val="0.10056078059686983"/>
          <c:w val="0.96948680811389287"/>
          <c:h val="0.71790852532322347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'Comparison Chart'!$D$5</c:f>
              <c:strCache>
                <c:ptCount val="1"/>
                <c:pt idx="0">
                  <c:v>-1.08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x"/>
            <c:size val="7"/>
            <c:spPr>
              <a:noFill/>
              <a:ln w="25400"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stdDev"/>
            <c:noEndCap val="0"/>
            <c:val val="1"/>
          </c:errBars>
          <c:xVal>
            <c:numRef>
              <c:f>'Comparison Chart'!$D$5</c:f>
              <c:numCache>
                <c:formatCode>0.00</c:formatCode>
                <c:ptCount val="1"/>
                <c:pt idx="0">
                  <c:v>-1.0798568169311524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D9E1-4355-B2A9-187B432DD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124800"/>
        <c:axId val="128126336"/>
      </c:scatterChart>
      <c:valAx>
        <c:axId val="128124800"/>
        <c:scaling>
          <c:orientation val="minMax"/>
          <c:max val="2"/>
          <c:min val="-2"/>
        </c:scaling>
        <c:delete val="0"/>
        <c:axPos val="b"/>
        <c:numFmt formatCode="0.00E+00" sourceLinked="0"/>
        <c:majorTickMark val="out"/>
        <c:minorTickMark val="none"/>
        <c:tickLblPos val="none"/>
        <c:spPr>
          <a:ln>
            <a:solidFill>
              <a:schemeClr val="tx1"/>
            </a:solidFill>
          </a:ln>
        </c:spPr>
        <c:crossAx val="128126336"/>
        <c:crosses val="autoZero"/>
        <c:crossBetween val="midCat"/>
        <c:majorUnit val="1"/>
        <c:minorUnit val="0.25"/>
      </c:valAx>
      <c:valAx>
        <c:axId val="128126336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28124800"/>
        <c:crossesAt val="0"/>
        <c:crossBetween val="midCat"/>
      </c:valAx>
      <c:spPr>
        <a:gradFill>
          <a:gsLst>
            <a:gs pos="50000">
              <a:srgbClr val="FFFF00">
                <a:lumMod val="100000"/>
              </a:srgbClr>
            </a:gs>
            <a:gs pos="25000">
              <a:srgbClr val="FFFF00"/>
            </a:gs>
            <a:gs pos="100000">
              <a:srgbClr val="FF0000"/>
            </a:gs>
            <a:gs pos="50000">
              <a:srgbClr val="FFFF00"/>
            </a:gs>
            <a:gs pos="0">
              <a:srgbClr val="00B050"/>
            </a:gs>
          </a:gsLst>
          <a:lin ang="0" scaled="1"/>
        </a:gradFill>
        <a:ln w="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50066057351363E-3"/>
          <c:y val="7.862156883575358E-2"/>
          <c:w val="0.97821276786176292"/>
          <c:h val="0.728800124212436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'Comparison Chart'!$D$6</c:f>
              <c:strCache>
                <c:ptCount val="1"/>
                <c:pt idx="0">
                  <c:v>-0.34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x"/>
            <c:size val="7"/>
            <c:spPr>
              <a:noFill/>
              <a:ln w="25400"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stdDev"/>
            <c:noEndCap val="0"/>
            <c:val val="1"/>
          </c:errBars>
          <c:xVal>
            <c:numRef>
              <c:f>'Comparison Chart'!$D$6</c:f>
              <c:numCache>
                <c:formatCode>0.00</c:formatCode>
                <c:ptCount val="1"/>
                <c:pt idx="0">
                  <c:v>-0.33918762450900936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7070-4CCB-A1E9-D04B53E53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150528"/>
        <c:axId val="128168704"/>
      </c:scatterChart>
      <c:valAx>
        <c:axId val="128150528"/>
        <c:scaling>
          <c:orientation val="minMax"/>
          <c:max val="2"/>
          <c:min val="-2"/>
        </c:scaling>
        <c:delete val="0"/>
        <c:axPos val="b"/>
        <c:numFmt formatCode="0.00E+00" sourceLinked="0"/>
        <c:majorTickMark val="out"/>
        <c:minorTickMark val="none"/>
        <c:tickLblPos val="none"/>
        <c:spPr>
          <a:ln>
            <a:solidFill>
              <a:schemeClr val="tx1"/>
            </a:solidFill>
          </a:ln>
          <a:effectLst>
            <a:outerShdw blurRad="50800" dir="5400000" algn="ctr" rotWithShape="0">
              <a:srgbClr val="000000">
                <a:alpha val="43137"/>
              </a:srgbClr>
            </a:outerShdw>
          </a:effectLst>
        </c:spPr>
        <c:crossAx val="128168704"/>
        <c:crosses val="autoZero"/>
        <c:crossBetween val="midCat"/>
        <c:majorUnit val="1"/>
        <c:minorUnit val="0.25"/>
      </c:valAx>
      <c:valAx>
        <c:axId val="128168704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28150528"/>
        <c:crossesAt val="0"/>
        <c:crossBetween val="midCat"/>
      </c:valAx>
      <c:spPr>
        <a:gradFill>
          <a:gsLst>
            <a:gs pos="50000">
              <a:srgbClr val="FFFF00">
                <a:lumMod val="100000"/>
              </a:srgbClr>
            </a:gs>
            <a:gs pos="25000">
              <a:srgbClr val="FFFF00"/>
            </a:gs>
            <a:gs pos="100000">
              <a:srgbClr val="FF0000"/>
            </a:gs>
            <a:gs pos="50000">
              <a:srgbClr val="FFFF00"/>
            </a:gs>
            <a:gs pos="0">
              <a:srgbClr val="00B050"/>
            </a:gs>
          </a:gsLst>
          <a:lin ang="0" scaled="1"/>
        </a:gradFill>
        <a:ln w="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19288447529496E-3"/>
          <c:y val="6.6330684358899605E-2"/>
          <c:w val="0.9785928599139796"/>
          <c:h val="0.704314304461942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'Comparison Chart'!$D$7</c:f>
              <c:strCache>
                <c:ptCount val="1"/>
                <c:pt idx="0">
                  <c:v>0.65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x"/>
            <c:size val="7"/>
            <c:spPr>
              <a:noFill/>
              <a:ln w="25400"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stdDev"/>
            <c:noEndCap val="0"/>
            <c:val val="1"/>
          </c:errBars>
          <c:xVal>
            <c:numRef>
              <c:f>'Comparison Chart'!$D$7</c:f>
              <c:numCache>
                <c:formatCode>0.00</c:formatCode>
                <c:ptCount val="1"/>
                <c:pt idx="0">
                  <c:v>0.65298232651172194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7F93-4673-B7BE-26ACB4515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45408"/>
        <c:axId val="138551296"/>
      </c:scatterChart>
      <c:valAx>
        <c:axId val="138545408"/>
        <c:scaling>
          <c:orientation val="minMax"/>
          <c:max val="2"/>
          <c:min val="-2"/>
        </c:scaling>
        <c:delete val="0"/>
        <c:axPos val="b"/>
        <c:numFmt formatCode="0.00E+00" sourceLinked="0"/>
        <c:majorTickMark val="out"/>
        <c:minorTickMark val="none"/>
        <c:tickLblPos val="none"/>
        <c:spPr>
          <a:ln>
            <a:solidFill>
              <a:schemeClr val="tx1"/>
            </a:solidFill>
          </a:ln>
        </c:spPr>
        <c:crossAx val="138551296"/>
        <c:crosses val="autoZero"/>
        <c:crossBetween val="midCat"/>
        <c:majorUnit val="1"/>
        <c:minorUnit val="0.25"/>
      </c:valAx>
      <c:valAx>
        <c:axId val="138551296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38545408"/>
        <c:crossesAt val="0"/>
        <c:crossBetween val="midCat"/>
      </c:valAx>
      <c:spPr>
        <a:gradFill>
          <a:gsLst>
            <a:gs pos="50000">
              <a:srgbClr val="FFFF00">
                <a:lumMod val="100000"/>
              </a:srgbClr>
            </a:gs>
            <a:gs pos="25000">
              <a:srgbClr val="FFFF00"/>
            </a:gs>
            <a:gs pos="100000">
              <a:srgbClr val="FF0000"/>
            </a:gs>
            <a:gs pos="50000">
              <a:srgbClr val="FFFF00"/>
            </a:gs>
            <a:gs pos="2000">
              <a:srgbClr val="00B050"/>
            </a:gs>
          </a:gsLst>
          <a:lin ang="0" scaled="1"/>
        </a:gradFill>
        <a:ln w="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310574537290796E-2"/>
          <c:y val="0.18245173014310595"/>
          <c:w val="0.97739847538026736"/>
          <c:h val="0.665351292893943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'Comparison Chart'!$D$9</c:f>
              <c:strCache>
                <c:ptCount val="1"/>
                <c:pt idx="0">
                  <c:v>0.17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x"/>
            <c:size val="7"/>
            <c:spPr>
              <a:noFill/>
              <a:ln w="25400"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stdDev"/>
            <c:noEndCap val="0"/>
            <c:val val="1"/>
          </c:errBars>
          <c:xVal>
            <c:numRef>
              <c:f>'Comparison Chart'!$D$9</c:f>
              <c:numCache>
                <c:formatCode>0.00</c:formatCode>
                <c:ptCount val="1"/>
                <c:pt idx="0">
                  <c:v>0.16643229338117912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84FE-453A-B9B5-42EB978EA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80352"/>
        <c:axId val="138581888"/>
      </c:scatterChart>
      <c:valAx>
        <c:axId val="138580352"/>
        <c:scaling>
          <c:orientation val="minMax"/>
          <c:max val="2"/>
          <c:min val="-2"/>
        </c:scaling>
        <c:delete val="0"/>
        <c:axPos val="b"/>
        <c:numFmt formatCode="0.00E+00" sourceLinked="0"/>
        <c:majorTickMark val="out"/>
        <c:minorTickMark val="none"/>
        <c:tickLblPos val="none"/>
        <c:spPr>
          <a:ln>
            <a:solidFill>
              <a:schemeClr val="tx1"/>
            </a:solidFill>
          </a:ln>
        </c:spPr>
        <c:crossAx val="138581888"/>
        <c:crosses val="autoZero"/>
        <c:crossBetween val="midCat"/>
        <c:majorUnit val="1"/>
        <c:minorUnit val="0.25"/>
      </c:valAx>
      <c:valAx>
        <c:axId val="138581888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38580352"/>
        <c:crossesAt val="0"/>
        <c:crossBetween val="midCat"/>
      </c:valAx>
      <c:spPr>
        <a:gradFill>
          <a:gsLst>
            <a:gs pos="50000">
              <a:srgbClr val="FFFF00">
                <a:lumMod val="100000"/>
              </a:srgbClr>
            </a:gs>
            <a:gs pos="50000">
              <a:srgbClr val="FFFF00"/>
            </a:gs>
            <a:gs pos="0">
              <a:srgbClr val="FF0000"/>
            </a:gs>
            <a:gs pos="75000">
              <a:srgbClr val="FFFF00"/>
            </a:gs>
            <a:gs pos="100000">
              <a:srgbClr val="00B050"/>
            </a:gs>
          </a:gsLst>
          <a:lin ang="0" scaled="1"/>
        </a:gradFill>
        <a:ln w="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999902172304394E-2"/>
          <c:y val="0.12221736171867406"/>
          <c:w val="0.9772055958541136"/>
          <c:h val="0.641960119568387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'Comparison Chart'!$D$8</c:f>
              <c:strCache>
                <c:ptCount val="1"/>
                <c:pt idx="0">
                  <c:v>0.19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x"/>
            <c:size val="7"/>
            <c:spPr>
              <a:noFill/>
              <a:ln w="25400"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stdDev"/>
            <c:noEndCap val="0"/>
            <c:val val="1"/>
          </c:errBars>
          <c:xVal>
            <c:numRef>
              <c:f>'Comparison Chart'!$D$8</c:f>
              <c:numCache>
                <c:formatCode>0.00</c:formatCode>
                <c:ptCount val="1"/>
                <c:pt idx="0">
                  <c:v>0.19328013542935124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EB88-4578-A621-BBA7ABA61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602368"/>
        <c:axId val="138603904"/>
      </c:scatterChart>
      <c:valAx>
        <c:axId val="138602368"/>
        <c:scaling>
          <c:orientation val="minMax"/>
          <c:max val="2"/>
          <c:min val="-2"/>
        </c:scaling>
        <c:delete val="0"/>
        <c:axPos val="b"/>
        <c:numFmt formatCode="0.00E+00" sourceLinked="0"/>
        <c:majorTickMark val="out"/>
        <c:minorTickMark val="none"/>
        <c:tickLblPos val="none"/>
        <c:spPr>
          <a:ln>
            <a:solidFill>
              <a:schemeClr val="tx1"/>
            </a:solidFill>
          </a:ln>
        </c:spPr>
        <c:crossAx val="138603904"/>
        <c:crosses val="autoZero"/>
        <c:crossBetween val="midCat"/>
        <c:majorUnit val="1"/>
        <c:minorUnit val="0.25"/>
      </c:valAx>
      <c:valAx>
        <c:axId val="138603904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38602368"/>
        <c:crossesAt val="0"/>
        <c:crossBetween val="midCat"/>
      </c:valAx>
      <c:spPr>
        <a:gradFill>
          <a:gsLst>
            <a:gs pos="50000">
              <a:srgbClr val="FFFF00">
                <a:lumMod val="100000"/>
              </a:srgbClr>
            </a:gs>
            <a:gs pos="25000">
              <a:srgbClr val="FFFF00"/>
            </a:gs>
            <a:gs pos="100000">
              <a:srgbClr val="FF0000"/>
            </a:gs>
            <a:gs pos="50000">
              <a:srgbClr val="FFFF00"/>
            </a:gs>
            <a:gs pos="0">
              <a:srgbClr val="00B050"/>
            </a:gs>
          </a:gsLst>
          <a:lin ang="0" scaled="1"/>
        </a:gradFill>
        <a:ln w="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11123444158876E-3"/>
          <c:y val="6.5741967185096561E-2"/>
          <c:w val="0.97813116318201987"/>
          <c:h val="0.696373456790123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'Comparison Chart'!$D$10</c:f>
              <c:strCache>
                <c:ptCount val="1"/>
                <c:pt idx="0">
                  <c:v>1.55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x"/>
            <c:size val="7"/>
            <c:spPr>
              <a:noFill/>
              <a:ln w="25400"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stdDev"/>
            <c:noEndCap val="0"/>
            <c:val val="1"/>
          </c:errBars>
          <c:xVal>
            <c:numRef>
              <c:f>'Comparison Chart'!$D$10</c:f>
              <c:numCache>
                <c:formatCode>0.00</c:formatCode>
                <c:ptCount val="1"/>
                <c:pt idx="0">
                  <c:v>1.5528806179325558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18F9-4B8B-9166-753D5F455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712576"/>
        <c:axId val="138714112"/>
      </c:scatterChart>
      <c:valAx>
        <c:axId val="138712576"/>
        <c:scaling>
          <c:orientation val="minMax"/>
          <c:max val="2"/>
          <c:min val="-2"/>
        </c:scaling>
        <c:delete val="0"/>
        <c:axPos val="b"/>
        <c:numFmt formatCode="0.00E+00" sourceLinked="0"/>
        <c:majorTickMark val="out"/>
        <c:minorTickMark val="none"/>
        <c:tickLblPos val="none"/>
        <c:spPr>
          <a:ln>
            <a:solidFill>
              <a:schemeClr val="tx1"/>
            </a:solidFill>
          </a:ln>
        </c:spPr>
        <c:crossAx val="138714112"/>
        <c:crosses val="autoZero"/>
        <c:crossBetween val="midCat"/>
        <c:majorUnit val="1"/>
        <c:minorUnit val="0.25"/>
      </c:valAx>
      <c:valAx>
        <c:axId val="138714112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38712576"/>
        <c:crossesAt val="0"/>
        <c:crossBetween val="midCat"/>
      </c:valAx>
      <c:spPr>
        <a:gradFill>
          <a:gsLst>
            <a:gs pos="50000">
              <a:srgbClr val="FFFF00"/>
            </a:gs>
            <a:gs pos="51000">
              <a:srgbClr val="FFFF00"/>
            </a:gs>
            <a:gs pos="0">
              <a:srgbClr val="FF0000"/>
            </a:gs>
            <a:gs pos="75000">
              <a:srgbClr val="FFFF00"/>
            </a:gs>
            <a:gs pos="100000">
              <a:srgbClr val="00B050"/>
            </a:gs>
          </a:gsLst>
          <a:lin ang="0" scaled="1"/>
        </a:gradFill>
        <a:ln w="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31425507720568E-3"/>
          <c:y val="3.1373378880860968E-2"/>
          <c:w val="0.97860853920174873"/>
          <c:h val="0.735841547967172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'Comparison Chart'!$D$3</c:f>
              <c:strCache>
                <c:ptCount val="1"/>
                <c:pt idx="0">
                  <c:v>-0.17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  <c:spPr>
              <a:ln w="25400"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stdDev"/>
            <c:noEndCap val="0"/>
            <c:val val="1"/>
          </c:errBars>
          <c:xVal>
            <c:numRef>
              <c:f>'Comparison Chart'!$D$3</c:f>
              <c:numCache>
                <c:formatCode>0.00</c:formatCode>
                <c:ptCount val="1"/>
                <c:pt idx="0">
                  <c:v>-0.17071387887170972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15DF-46B7-B14F-DAD5A53B8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734976"/>
        <c:axId val="139011200"/>
      </c:scatterChart>
      <c:valAx>
        <c:axId val="138734976"/>
        <c:scaling>
          <c:orientation val="minMax"/>
          <c:max val="2"/>
          <c:min val="-2"/>
        </c:scaling>
        <c:delete val="0"/>
        <c:axPos val="b"/>
        <c:numFmt formatCode="0.00" sourceLinked="0"/>
        <c:majorTickMark val="out"/>
        <c:minorTickMark val="none"/>
        <c:tickLblPos val="none"/>
        <c:spPr>
          <a:gradFill flip="none" rotWithShape="1">
            <a:gsLst>
              <a:gs pos="75000">
                <a:srgbClr val="FFFF00">
                  <a:lumMod val="100000"/>
                </a:srgbClr>
              </a:gs>
              <a:gs pos="25000">
                <a:srgbClr val="FFFF00"/>
              </a:gs>
              <a:gs pos="0">
                <a:srgbClr val="FF000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rgbClr val="FF0000"/>
              </a:gs>
            </a:gsLst>
            <a:lin ang="0" scaled="1"/>
            <a:tileRect/>
          </a:gradFill>
          <a:ln>
            <a:solidFill>
              <a:schemeClr val="tx1"/>
            </a:solidFill>
          </a:ln>
        </c:spPr>
        <c:crossAx val="139011200"/>
        <c:crosses val="autoZero"/>
        <c:crossBetween val="midCat"/>
        <c:majorUnit val="1"/>
        <c:minorUnit val="0.25"/>
      </c:valAx>
      <c:valAx>
        <c:axId val="139011200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138734976"/>
        <c:crossesAt val="0"/>
        <c:crossBetween val="midCat"/>
      </c:valAx>
      <c:spPr>
        <a:gradFill>
          <a:gsLst>
            <a:gs pos="50000">
              <a:srgbClr val="FFFF00"/>
            </a:gs>
            <a:gs pos="50000">
              <a:srgbClr val="FFFF00">
                <a:lumMod val="100000"/>
              </a:srgbClr>
            </a:gs>
            <a:gs pos="75000">
              <a:srgbClr val="FFFF00"/>
            </a:gs>
            <a:gs pos="4000">
              <a:srgbClr val="FF0000"/>
            </a:gs>
            <a:gs pos="50000">
              <a:srgbClr val="FFFF00"/>
            </a:gs>
            <a:gs pos="100000">
              <a:srgbClr val="00B050"/>
            </a:gs>
          </a:gsLst>
          <a:lin ang="0" scaled="1"/>
        </a:gradFill>
        <a:ln w="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116848</xdr:colOff>
      <xdr:row>2</xdr:row>
      <xdr:rowOff>171450</xdr:rowOff>
    </xdr:from>
    <xdr:to>
      <xdr:col>13</xdr:col>
      <xdr:colOff>525691</xdr:colOff>
      <xdr:row>9</xdr:row>
      <xdr:rowOff>405571</xdr:rowOff>
    </xdr:to>
    <xdr:grpSp>
      <xdr:nvGrpSpPr>
        <xdr:cNvPr id="38" name="Group 37"/>
        <xdr:cNvGrpSpPr/>
      </xdr:nvGrpSpPr>
      <xdr:grpSpPr>
        <a:xfrm>
          <a:off x="6260473" y="762000"/>
          <a:ext cx="3618768" cy="3091621"/>
          <a:chOff x="6002001" y="917756"/>
          <a:chExt cx="4299080" cy="3017858"/>
        </a:xfrm>
      </xdr:grpSpPr>
      <xdr:graphicFrame macro="">
        <xdr:nvGraphicFramePr>
          <xdr:cNvPr id="39" name="Chart 38"/>
          <xdr:cNvGraphicFramePr/>
        </xdr:nvGraphicFramePr>
        <xdr:xfrm>
          <a:off x="6044653" y="1377554"/>
          <a:ext cx="4247416" cy="3180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0" name="Chart 39"/>
          <xdr:cNvGraphicFramePr>
            <a:graphicFrameLocks/>
          </xdr:cNvGraphicFramePr>
        </xdr:nvGraphicFramePr>
        <xdr:xfrm>
          <a:off x="6010283" y="1711660"/>
          <a:ext cx="4288604" cy="3213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" name="Chart 40"/>
          <xdr:cNvGraphicFramePr>
            <a:graphicFrameLocks/>
          </xdr:cNvGraphicFramePr>
        </xdr:nvGraphicFramePr>
        <xdr:xfrm>
          <a:off x="6053665" y="2082364"/>
          <a:ext cx="4247416" cy="3213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42" name="Chart 41"/>
          <xdr:cNvGraphicFramePr>
            <a:graphicFrameLocks/>
          </xdr:cNvGraphicFramePr>
        </xdr:nvGraphicFramePr>
        <xdr:xfrm>
          <a:off x="6044237" y="2458752"/>
          <a:ext cx="4253579" cy="3213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43" name="Chart 42"/>
          <xdr:cNvGraphicFramePr>
            <a:graphicFrameLocks/>
          </xdr:cNvGraphicFramePr>
        </xdr:nvGraphicFramePr>
        <xdr:xfrm>
          <a:off x="6002001" y="3185257"/>
          <a:ext cx="4247417" cy="3213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44" name="Chart 43"/>
          <xdr:cNvGraphicFramePr>
            <a:graphicFrameLocks/>
          </xdr:cNvGraphicFramePr>
        </xdr:nvGraphicFramePr>
        <xdr:xfrm>
          <a:off x="6032859" y="2825333"/>
          <a:ext cx="4262429" cy="3213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45" name="Chart 44"/>
          <xdr:cNvGraphicFramePr>
            <a:graphicFrameLocks/>
          </xdr:cNvGraphicFramePr>
        </xdr:nvGraphicFramePr>
        <xdr:xfrm>
          <a:off x="6041167" y="3614287"/>
          <a:ext cx="4250448" cy="3213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46" name="Chart 45"/>
          <xdr:cNvGraphicFramePr>
            <a:graphicFrameLocks/>
          </xdr:cNvGraphicFramePr>
        </xdr:nvGraphicFramePr>
        <xdr:xfrm>
          <a:off x="6038849" y="917756"/>
          <a:ext cx="4248150" cy="3219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0</xdr:col>
      <xdr:colOff>314325</xdr:colOff>
      <xdr:row>10</xdr:row>
      <xdr:rowOff>104133</xdr:rowOff>
    </xdr:from>
    <xdr:to>
      <xdr:col>13</xdr:col>
      <xdr:colOff>266700</xdr:colOff>
      <xdr:row>14</xdr:row>
      <xdr:rowOff>85724</xdr:rowOff>
    </xdr:to>
    <xdr:grpSp>
      <xdr:nvGrpSpPr>
        <xdr:cNvPr id="4" name="Group 3"/>
        <xdr:cNvGrpSpPr/>
      </xdr:nvGrpSpPr>
      <xdr:grpSpPr>
        <a:xfrm>
          <a:off x="314325" y="4028433"/>
          <a:ext cx="9305925" cy="857891"/>
          <a:chOff x="314325" y="4028433"/>
          <a:chExt cx="9305925" cy="857891"/>
        </a:xfrm>
      </xdr:grpSpPr>
      <xdr:pic>
        <xdr:nvPicPr>
          <xdr:cNvPr id="47" name="Picture 46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67499" y="4059051"/>
            <a:ext cx="2952751" cy="827273"/>
          </a:xfrm>
          <a:prstGeom prst="rect">
            <a:avLst/>
          </a:prstGeom>
          <a:ln>
            <a:noFill/>
          </a:ln>
        </xdr:spPr>
      </xdr:pic>
      <xdr:pic>
        <xdr:nvPicPr>
          <xdr:cNvPr id="2" name="Picture 1"/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14325" y="4028433"/>
            <a:ext cx="3152775" cy="829317"/>
          </a:xfrm>
          <a:prstGeom prst="rect">
            <a:avLst/>
          </a:prstGeom>
          <a:ln>
            <a:noFill/>
          </a:ln>
        </xdr:spPr>
      </xdr:pic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81476" y="4202850"/>
            <a:ext cx="1409700" cy="569174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0.02733</cdr:x>
      <cdr:y>0.49412</cdr:y>
    </cdr:from>
    <cdr:to>
      <cdr:x>0.12045</cdr:x>
      <cdr:y>0.92941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8588" y="200025"/>
          <a:ext cx="438150" cy="176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0.02733</cdr:x>
      <cdr:y>0.49412</cdr:y>
    </cdr:from>
    <cdr:to>
      <cdr:x>0.12045</cdr:x>
      <cdr:y>0.92941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8588" y="200025"/>
          <a:ext cx="438150" cy="176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0.02733</cdr:x>
      <cdr:y>0.49412</cdr:y>
    </cdr:from>
    <cdr:to>
      <cdr:x>0.12045</cdr:x>
      <cdr:y>0.92941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8588" y="200025"/>
          <a:ext cx="438150" cy="176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0.02733</cdr:x>
      <cdr:y>0.49412</cdr:y>
    </cdr:from>
    <cdr:to>
      <cdr:x>0.12045</cdr:x>
      <cdr:y>0.92941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8588" y="200025"/>
          <a:ext cx="438150" cy="176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0.02733</cdr:x>
      <cdr:y>0.49412</cdr:y>
    </cdr:from>
    <cdr:to>
      <cdr:x>0.12045</cdr:x>
      <cdr:y>0.92941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8588" y="200025"/>
          <a:ext cx="438150" cy="176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0.02733</cdr:x>
      <cdr:y>0.49412</cdr:y>
    </cdr:from>
    <cdr:to>
      <cdr:x>0.12045</cdr:x>
      <cdr:y>0.92941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128588" y="200025"/>
          <a:ext cx="438150" cy="176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0.02733</cdr:x>
      <cdr:y>0.49412</cdr:y>
    </cdr:from>
    <cdr:to>
      <cdr:x>0.12045</cdr:x>
      <cdr:y>0.92941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8588" y="200025"/>
          <a:ext cx="438150" cy="176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tabSelected="1" zoomScaleNormal="100" workbookViewId="0">
      <selection activeCell="N23" sqref="N23"/>
    </sheetView>
  </sheetViews>
  <sheetFormatPr defaultRowHeight="15" x14ac:dyDescent="0.25"/>
  <cols>
    <col min="1" max="1" width="27" customWidth="1"/>
    <col min="2" max="2" width="20.28515625" customWidth="1"/>
    <col min="3" max="3" width="12.28515625" customWidth="1"/>
    <col min="4" max="4" width="8.28515625" customWidth="1"/>
    <col min="5" max="5" width="23.5703125" bestFit="1" customWidth="1"/>
    <col min="6" max="6" width="0.7109375" customWidth="1"/>
    <col min="7" max="7" width="13.7109375" customWidth="1"/>
    <col min="8" max="8" width="6.28515625" customWidth="1"/>
    <col min="9" max="9" width="6" customWidth="1"/>
    <col min="10" max="10" width="5.140625" customWidth="1"/>
    <col min="11" max="11" width="5.85546875" customWidth="1"/>
    <col min="12" max="12" width="4.85546875" customWidth="1"/>
    <col min="13" max="13" width="6.28515625" customWidth="1"/>
    <col min="14" max="14" width="8.7109375" customWidth="1"/>
    <col min="15" max="15" width="18" bestFit="1" customWidth="1"/>
    <col min="16" max="16" width="33.28515625" bestFit="1" customWidth="1"/>
    <col min="17" max="17" width="23.85546875" bestFit="1" customWidth="1"/>
    <col min="18" max="18" width="26.42578125" bestFit="1" customWidth="1"/>
    <col min="19" max="19" width="22.140625" bestFit="1" customWidth="1"/>
    <col min="20" max="20" width="17.85546875" bestFit="1" customWidth="1"/>
    <col min="21" max="21" width="18.42578125" bestFit="1" customWidth="1"/>
    <col min="22" max="22" width="18.5703125" bestFit="1" customWidth="1"/>
    <col min="23" max="23" width="21.140625" bestFit="1" customWidth="1"/>
    <col min="24" max="24" width="19.5703125" bestFit="1" customWidth="1"/>
  </cols>
  <sheetData>
    <row r="1" spans="1:25" ht="16.5" thickBot="1" x14ac:dyDescent="0.3">
      <c r="A1" s="118"/>
      <c r="B1" s="221" t="s">
        <v>245</v>
      </c>
      <c r="C1" s="221" t="s">
        <v>246</v>
      </c>
      <c r="D1" s="119"/>
      <c r="P1" s="120"/>
      <c r="Q1" s="86"/>
      <c r="R1" s="86"/>
      <c r="S1" s="86"/>
      <c r="T1" s="86"/>
      <c r="U1" s="86"/>
      <c r="V1" s="86"/>
      <c r="W1" s="86"/>
      <c r="X1" s="86"/>
    </row>
    <row r="2" spans="1:25" ht="30" customHeight="1" thickBot="1" x14ac:dyDescent="0.3">
      <c r="A2" s="222"/>
      <c r="B2" s="121" t="s">
        <v>8</v>
      </c>
      <c r="C2" s="121" t="s">
        <v>7</v>
      </c>
      <c r="D2" s="122" t="s">
        <v>157</v>
      </c>
      <c r="E2" s="123" t="s">
        <v>158</v>
      </c>
      <c r="F2" s="124"/>
      <c r="G2" s="125" t="s">
        <v>159</v>
      </c>
      <c r="H2" s="126" t="s">
        <v>160</v>
      </c>
      <c r="I2" s="127"/>
      <c r="J2" s="128" t="s">
        <v>0</v>
      </c>
      <c r="K2" s="127"/>
      <c r="L2" s="129" t="s">
        <v>161</v>
      </c>
      <c r="M2" s="127"/>
      <c r="N2" s="130" t="s">
        <v>162</v>
      </c>
      <c r="O2" s="120"/>
      <c r="P2" s="199"/>
      <c r="Q2" s="205" t="s">
        <v>147</v>
      </c>
      <c r="R2" s="205" t="s">
        <v>163</v>
      </c>
      <c r="S2" s="205" t="s">
        <v>164</v>
      </c>
      <c r="T2" s="205" t="s">
        <v>165</v>
      </c>
      <c r="U2" s="215" t="s">
        <v>244</v>
      </c>
      <c r="V2" s="215" t="s">
        <v>151</v>
      </c>
      <c r="W2" s="215" t="s">
        <v>166</v>
      </c>
      <c r="X2" s="120"/>
      <c r="Y2" s="131"/>
    </row>
    <row r="3" spans="1:25" ht="45" x14ac:dyDescent="0.25">
      <c r="A3" s="132" t="s">
        <v>215</v>
      </c>
      <c r="B3" s="133">
        <f>'Summary Data'!C6</f>
        <v>4.6369398420994107E-2</v>
      </c>
      <c r="C3" s="134">
        <f>'Summary Data'!C8</f>
        <v>5.3055368519083004E-2</v>
      </c>
      <c r="D3" s="135">
        <f t="shared" ref="D3:E10" si="0">O25</f>
        <v>-0.17071387887170972</v>
      </c>
      <c r="E3" s="136" t="str">
        <f>P25</f>
        <v>Growth below state average</v>
      </c>
      <c r="F3" s="137"/>
      <c r="G3" s="138"/>
      <c r="H3" s="139"/>
      <c r="I3" s="140"/>
      <c r="J3" s="141"/>
      <c r="K3" s="140"/>
      <c r="L3" s="138"/>
      <c r="M3" s="140"/>
      <c r="N3" s="142"/>
      <c r="O3" s="143"/>
      <c r="P3" s="216">
        <v>-2</v>
      </c>
      <c r="Q3" s="216" t="s">
        <v>167</v>
      </c>
      <c r="R3" s="217" t="s">
        <v>168</v>
      </c>
      <c r="S3" s="217" t="s">
        <v>169</v>
      </c>
      <c r="T3" s="218" t="s">
        <v>170</v>
      </c>
      <c r="U3" s="218" t="s">
        <v>171</v>
      </c>
      <c r="V3" s="218" t="s">
        <v>172</v>
      </c>
      <c r="W3" s="218" t="s">
        <v>173</v>
      </c>
      <c r="X3" s="143"/>
      <c r="Y3" s="144"/>
    </row>
    <row r="4" spans="1:25" ht="30" x14ac:dyDescent="0.25">
      <c r="A4" s="145" t="s">
        <v>217</v>
      </c>
      <c r="B4" s="146">
        <f>'Summary Data'!G6</f>
        <v>0.10922771956794369</v>
      </c>
      <c r="C4" s="146">
        <f>'Summary Data'!G8</f>
        <v>0.16900000000000001</v>
      </c>
      <c r="D4" s="147">
        <f>O26</f>
        <v>-1.3879536660033553</v>
      </c>
      <c r="E4" s="148" t="str">
        <f t="shared" si="0"/>
        <v>Very low poverty</v>
      </c>
      <c r="F4" s="149"/>
      <c r="G4" s="150"/>
      <c r="H4" s="150"/>
      <c r="I4" s="150"/>
      <c r="J4" s="150"/>
      <c r="K4" s="150"/>
      <c r="L4" s="150"/>
      <c r="M4" s="150"/>
      <c r="N4" s="151"/>
      <c r="O4" s="120"/>
      <c r="P4" s="199">
        <v>-1</v>
      </c>
      <c r="Q4" s="219" t="s">
        <v>174</v>
      </c>
      <c r="R4" s="219" t="s">
        <v>174</v>
      </c>
      <c r="S4" s="199" t="s">
        <v>175</v>
      </c>
      <c r="T4" s="220" t="s">
        <v>176</v>
      </c>
      <c r="U4" s="220" t="s">
        <v>177</v>
      </c>
      <c r="V4" s="220" t="s">
        <v>178</v>
      </c>
      <c r="W4" s="220" t="s">
        <v>179</v>
      </c>
      <c r="X4" s="120"/>
      <c r="Y4" s="152"/>
    </row>
    <row r="5" spans="1:25" ht="30" x14ac:dyDescent="0.25">
      <c r="A5" s="132" t="s">
        <v>218</v>
      </c>
      <c r="B5" s="134">
        <f>'Summary Data'!H6</f>
        <v>5.4000000000000006E-2</v>
      </c>
      <c r="C5" s="134">
        <f>'Summary Data'!H8</f>
        <v>7.4999999999999997E-2</v>
      </c>
      <c r="D5" s="153">
        <f t="shared" si="0"/>
        <v>-1.0798568169311524</v>
      </c>
      <c r="E5" s="136" t="str">
        <f t="shared" si="0"/>
        <v>Very low unemployment</v>
      </c>
      <c r="F5" s="154"/>
      <c r="G5" s="46"/>
      <c r="H5" s="46"/>
      <c r="I5" s="46"/>
      <c r="J5" s="46"/>
      <c r="K5" s="46"/>
      <c r="L5" s="46"/>
      <c r="M5" s="46"/>
      <c r="N5" s="155"/>
      <c r="O5" s="120"/>
      <c r="P5" s="199">
        <v>0</v>
      </c>
      <c r="Q5" s="199" t="s">
        <v>180</v>
      </c>
      <c r="R5" s="219" t="s">
        <v>181</v>
      </c>
      <c r="S5" s="199" t="s">
        <v>182</v>
      </c>
      <c r="T5" s="220" t="s">
        <v>183</v>
      </c>
      <c r="U5" s="220" t="s">
        <v>184</v>
      </c>
      <c r="V5" s="165" t="s">
        <v>185</v>
      </c>
      <c r="W5" s="165" t="s">
        <v>186</v>
      </c>
      <c r="X5" s="120"/>
      <c r="Y5" s="131"/>
    </row>
    <row r="6" spans="1:25" ht="30" x14ac:dyDescent="0.25">
      <c r="A6" s="145" t="s">
        <v>219</v>
      </c>
      <c r="B6" s="146">
        <f>'Summary Data'!F6</f>
        <v>0.11068408916218293</v>
      </c>
      <c r="C6" s="146">
        <f>'Summary Data'!F8</f>
        <v>0.14485966000419317</v>
      </c>
      <c r="D6" s="147">
        <f t="shared" si="0"/>
        <v>-0.33918762450900936</v>
      </c>
      <c r="E6" s="156" t="str">
        <f t="shared" si="0"/>
        <v>Below average reliance</v>
      </c>
      <c r="F6" s="157"/>
      <c r="G6" s="150"/>
      <c r="H6" s="150"/>
      <c r="I6" s="150"/>
      <c r="J6" s="150"/>
      <c r="K6" s="150"/>
      <c r="L6" s="150"/>
      <c r="M6" s="150"/>
      <c r="N6" s="151"/>
      <c r="O6" s="120"/>
      <c r="P6" s="199">
        <v>1</v>
      </c>
      <c r="Q6" s="219" t="s">
        <v>187</v>
      </c>
      <c r="R6" s="219" t="s">
        <v>188</v>
      </c>
      <c r="S6" s="199" t="s">
        <v>189</v>
      </c>
      <c r="T6" s="220" t="s">
        <v>183</v>
      </c>
      <c r="U6" s="220" t="s">
        <v>190</v>
      </c>
      <c r="V6" s="220" t="s">
        <v>191</v>
      </c>
      <c r="W6" s="220" t="s">
        <v>192</v>
      </c>
      <c r="X6" s="120"/>
      <c r="Y6" s="152"/>
    </row>
    <row r="7" spans="1:25" ht="30" x14ac:dyDescent="0.25">
      <c r="A7" s="132" t="s">
        <v>220</v>
      </c>
      <c r="B7" s="158">
        <f>'Summary Data'!I6</f>
        <v>39.6</v>
      </c>
      <c r="C7" s="158">
        <f>'Summary Data'!I8</f>
        <v>36.4</v>
      </c>
      <c r="D7" s="153">
        <f t="shared" si="0"/>
        <v>0.65298232651172194</v>
      </c>
      <c r="E7" s="136" t="str">
        <f t="shared" si="0"/>
        <v>Older than state average</v>
      </c>
      <c r="F7" s="154"/>
      <c r="G7" s="46"/>
      <c r="H7" s="46"/>
      <c r="I7" s="46"/>
      <c r="J7" s="46"/>
      <c r="K7" s="46"/>
      <c r="L7" s="46"/>
      <c r="M7" s="46"/>
      <c r="N7" s="155"/>
      <c r="O7" s="120"/>
      <c r="P7" s="199">
        <v>2</v>
      </c>
      <c r="Q7" s="219" t="s">
        <v>187</v>
      </c>
      <c r="R7" s="219" t="s">
        <v>188</v>
      </c>
      <c r="S7" s="199" t="s">
        <v>189</v>
      </c>
      <c r="T7" s="220" t="s">
        <v>193</v>
      </c>
      <c r="U7" s="220" t="s">
        <v>190</v>
      </c>
      <c r="V7" s="220" t="s">
        <v>191</v>
      </c>
      <c r="W7" s="220" t="s">
        <v>192</v>
      </c>
      <c r="X7" s="120"/>
      <c r="Y7" s="131"/>
    </row>
    <row r="8" spans="1:25" ht="30" x14ac:dyDescent="0.25">
      <c r="A8" s="145" t="s">
        <v>221</v>
      </c>
      <c r="B8" s="159">
        <f>'Summary Data'!J6</f>
        <v>1.6000000000000014</v>
      </c>
      <c r="C8" s="159">
        <f>'Summary Data'!J8</f>
        <v>1.3999999999999986</v>
      </c>
      <c r="D8" s="147">
        <f t="shared" si="0"/>
        <v>0.19328013542935124</v>
      </c>
      <c r="E8" s="148" t="str">
        <f t="shared" si="0"/>
        <v>Above state's average shift in age</v>
      </c>
      <c r="F8" s="149"/>
      <c r="G8" s="150"/>
      <c r="H8" s="150"/>
      <c r="I8" s="150"/>
      <c r="J8" s="150"/>
      <c r="K8" s="150"/>
      <c r="L8" s="150"/>
      <c r="M8" s="150"/>
      <c r="N8" s="151"/>
      <c r="O8" s="120"/>
      <c r="P8" s="199"/>
      <c r="Q8" s="199"/>
      <c r="R8" s="199"/>
      <c r="S8" s="199"/>
      <c r="T8" s="199"/>
      <c r="U8" s="199"/>
      <c r="V8" s="199"/>
      <c r="W8" s="199"/>
      <c r="X8" s="120"/>
      <c r="Y8" s="120"/>
    </row>
    <row r="9" spans="1:25" ht="30" x14ac:dyDescent="0.25">
      <c r="A9" s="132" t="s">
        <v>222</v>
      </c>
      <c r="B9" s="160">
        <f>'Summary Data'!E6</f>
        <v>54537</v>
      </c>
      <c r="C9" s="161">
        <f>'Summary Data'!E8</f>
        <v>52977</v>
      </c>
      <c r="D9" s="153">
        <f t="shared" si="0"/>
        <v>0.16643229338117912</v>
      </c>
      <c r="E9" s="136" t="str">
        <f t="shared" si="0"/>
        <v>Above average MHI</v>
      </c>
      <c r="F9" s="154"/>
      <c r="G9" s="46"/>
      <c r="H9" s="46"/>
      <c r="I9" s="46"/>
      <c r="J9" s="46"/>
      <c r="K9" s="46"/>
      <c r="L9" s="46"/>
      <c r="M9" s="46"/>
      <c r="N9" s="155"/>
      <c r="O9" s="131"/>
      <c r="P9" s="199"/>
      <c r="Q9" s="199"/>
      <c r="R9" s="199"/>
      <c r="S9" s="199"/>
      <c r="T9" s="199"/>
      <c r="U9" s="199"/>
      <c r="V9" s="199"/>
      <c r="W9" s="199"/>
      <c r="X9" s="120"/>
      <c r="Y9" s="131"/>
    </row>
    <row r="10" spans="1:25" ht="37.5" customHeight="1" x14ac:dyDescent="0.25">
      <c r="A10" s="145" t="s">
        <v>248</v>
      </c>
      <c r="B10" s="146">
        <f>'Summary Data'!K6</f>
        <v>0.17172997593674802</v>
      </c>
      <c r="C10" s="146">
        <f>'Summary Data'!K8</f>
        <v>7.3560702778284401E-2</v>
      </c>
      <c r="D10" s="147">
        <f t="shared" si="0"/>
        <v>1.5528806179325558</v>
      </c>
      <c r="E10" s="148" t="str">
        <f t="shared" si="0"/>
        <v>Significantly above average change</v>
      </c>
      <c r="F10" s="149"/>
      <c r="G10" s="150"/>
      <c r="H10" s="150"/>
      <c r="I10" s="150"/>
      <c r="J10" s="150"/>
      <c r="K10" s="150"/>
      <c r="L10" s="150"/>
      <c r="M10" s="150"/>
      <c r="N10" s="151"/>
      <c r="O10" s="152"/>
      <c r="P10" s="199"/>
      <c r="Q10" s="199"/>
      <c r="R10" s="199"/>
      <c r="S10" s="199"/>
      <c r="T10" s="199"/>
      <c r="U10" s="199"/>
      <c r="V10" s="199"/>
      <c r="W10" s="199"/>
      <c r="X10" s="120"/>
      <c r="Y10" s="152"/>
    </row>
    <row r="11" spans="1:25" ht="23.25" x14ac:dyDescent="0.35">
      <c r="A11" s="233"/>
      <c r="B11" s="234"/>
      <c r="C11" s="234"/>
      <c r="D11" s="229"/>
      <c r="E11" s="46"/>
      <c r="F11" s="46"/>
      <c r="G11" s="46"/>
      <c r="H11" s="46"/>
      <c r="I11" s="46"/>
      <c r="J11" s="46"/>
      <c r="K11" s="46"/>
      <c r="L11" s="46"/>
      <c r="M11" s="46"/>
      <c r="N11" s="155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</row>
    <row r="12" spans="1:25" ht="15.75" x14ac:dyDescent="0.25">
      <c r="A12" s="235"/>
      <c r="B12" s="236"/>
      <c r="C12" s="236"/>
      <c r="D12" s="229"/>
      <c r="E12" s="46"/>
      <c r="F12" s="46"/>
      <c r="G12" s="223"/>
      <c r="H12" s="46"/>
      <c r="I12" s="46"/>
      <c r="J12" s="46"/>
      <c r="K12" s="46"/>
      <c r="L12" s="46"/>
      <c r="M12" s="46"/>
      <c r="N12" s="155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</row>
    <row r="13" spans="1:25" x14ac:dyDescent="0.25">
      <c r="A13" s="237"/>
      <c r="B13" s="238"/>
      <c r="C13" s="238"/>
      <c r="D13" s="229"/>
      <c r="E13" s="46"/>
      <c r="F13" s="46"/>
      <c r="G13" s="224"/>
      <c r="H13" s="46"/>
      <c r="I13" s="46"/>
      <c r="J13" s="46"/>
      <c r="K13" s="46"/>
      <c r="L13" s="46"/>
      <c r="M13" s="46"/>
      <c r="N13" s="155"/>
      <c r="O13" s="131"/>
      <c r="P13" s="162"/>
      <c r="Q13" s="131"/>
      <c r="R13" s="131"/>
      <c r="S13" s="131"/>
      <c r="T13" s="131"/>
      <c r="U13" s="131"/>
      <c r="V13" s="131"/>
      <c r="W13" s="131"/>
      <c r="X13" s="131"/>
      <c r="Y13" s="131"/>
    </row>
    <row r="14" spans="1:25" x14ac:dyDescent="0.25">
      <c r="A14" s="237"/>
      <c r="B14" s="239"/>
      <c r="C14" s="239"/>
      <c r="D14" s="229"/>
      <c r="E14" s="230"/>
      <c r="F14" s="46"/>
      <c r="G14" s="225"/>
      <c r="H14" s="46"/>
      <c r="I14" s="46"/>
      <c r="J14" s="46"/>
      <c r="K14" s="46"/>
      <c r="L14" s="46"/>
      <c r="M14" s="46"/>
      <c r="N14" s="155"/>
      <c r="O14" s="131"/>
      <c r="P14" s="207"/>
      <c r="Q14" s="120"/>
      <c r="R14" s="131"/>
      <c r="S14" s="163"/>
      <c r="T14" s="131"/>
      <c r="U14" s="131"/>
      <c r="V14" s="131"/>
      <c r="W14" s="131"/>
      <c r="X14" s="131"/>
      <c r="Y14" s="131"/>
    </row>
    <row r="15" spans="1:25" ht="15.75" thickBot="1" x14ac:dyDescent="0.3">
      <c r="A15" s="240"/>
      <c r="B15" s="241"/>
      <c r="C15" s="241"/>
      <c r="D15" s="231"/>
      <c r="E15" s="232"/>
      <c r="F15" s="227"/>
      <c r="G15" s="226"/>
      <c r="H15" s="227"/>
      <c r="I15" s="227"/>
      <c r="J15" s="227"/>
      <c r="K15" s="227"/>
      <c r="L15" s="227"/>
      <c r="M15" s="227"/>
      <c r="N15" s="228"/>
      <c r="O15" s="131"/>
      <c r="P15" s="213"/>
      <c r="Q15" s="131"/>
      <c r="R15" s="120"/>
      <c r="S15" s="131"/>
      <c r="T15" s="131"/>
      <c r="U15" s="131"/>
      <c r="V15" s="131"/>
      <c r="W15" s="131"/>
      <c r="X15" s="131"/>
      <c r="Y15" s="131"/>
    </row>
    <row r="16" spans="1:25" x14ac:dyDescent="0.2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214">
        <f>B3</f>
        <v>4.6369398420994107E-2</v>
      </c>
      <c r="Q16" s="131"/>
      <c r="R16" s="120"/>
      <c r="S16" s="131"/>
      <c r="T16" s="119"/>
      <c r="U16" s="119"/>
    </row>
    <row r="17" spans="1:24" x14ac:dyDescent="0.25">
      <c r="A17" s="131" t="s">
        <v>247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 t="s">
        <v>224</v>
      </c>
      <c r="P17" s="119" t="s">
        <v>194</v>
      </c>
      <c r="Q17" s="119"/>
      <c r="R17" s="199"/>
      <c r="S17" s="119"/>
      <c r="T17" s="131"/>
      <c r="U17" s="131"/>
      <c r="V17" s="131"/>
      <c r="W17" s="131"/>
      <c r="X17" s="131"/>
    </row>
    <row r="18" spans="1:24" x14ac:dyDescent="0.25">
      <c r="A18" s="131" t="s">
        <v>249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 t="s">
        <v>194</v>
      </c>
      <c r="P18" s="119" t="str">
        <f>IF(P16&lt;0,1,"-")</f>
        <v>-</v>
      </c>
      <c r="Q18" s="119">
        <v>1</v>
      </c>
      <c r="R18" s="199" t="s">
        <v>195</v>
      </c>
      <c r="S18" s="119"/>
      <c r="T18" s="131"/>
      <c r="U18" s="131"/>
      <c r="V18" s="131"/>
      <c r="W18" s="131"/>
      <c r="X18" s="131"/>
    </row>
    <row r="19" spans="1:24" x14ac:dyDescent="0.25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 t="s">
        <v>196</v>
      </c>
      <c r="P19" s="119">
        <f>IF(AND(P16&gt;=0,P16&lt;=0.1704),2,"-")</f>
        <v>2</v>
      </c>
      <c r="Q19" s="119">
        <v>2</v>
      </c>
      <c r="R19" s="199" t="s">
        <v>197</v>
      </c>
      <c r="S19" s="119"/>
      <c r="T19" s="131"/>
      <c r="U19" s="131"/>
      <c r="V19" s="131"/>
      <c r="W19" s="131"/>
      <c r="X19" s="131"/>
    </row>
    <row r="20" spans="1:24" x14ac:dyDescent="0.25">
      <c r="A20" s="119"/>
      <c r="B20" s="119"/>
      <c r="C20" s="119"/>
      <c r="D20" s="119"/>
      <c r="E20" s="119"/>
      <c r="F20" s="119"/>
      <c r="G20" s="200"/>
      <c r="H20" s="119"/>
      <c r="I20" s="119"/>
      <c r="J20" s="119"/>
      <c r="K20" s="119"/>
      <c r="L20" s="119"/>
      <c r="M20" s="119"/>
      <c r="N20" s="119"/>
      <c r="O20" s="119" t="s">
        <v>198</v>
      </c>
      <c r="P20" s="201" t="str">
        <f>IF(P16="-","-", (IF(P16&gt;0.1704,3,"-")))</f>
        <v>-</v>
      </c>
      <c r="Q20" s="119">
        <v>3</v>
      </c>
      <c r="R20" s="199" t="s">
        <v>199</v>
      </c>
      <c r="S20" s="119"/>
      <c r="T20" s="131"/>
      <c r="U20" s="131"/>
      <c r="V20" s="131"/>
      <c r="W20" s="131"/>
      <c r="X20" s="131"/>
    </row>
    <row r="21" spans="1:24" x14ac:dyDescent="0.2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202">
        <f>SUM(P18:P20)</f>
        <v>2</v>
      </c>
      <c r="Q21" s="119"/>
      <c r="R21" s="199"/>
      <c r="S21" s="119"/>
      <c r="T21" s="131"/>
      <c r="U21" s="131"/>
      <c r="V21" s="131"/>
      <c r="W21" s="131"/>
      <c r="X21" s="131"/>
    </row>
    <row r="22" spans="1:24" x14ac:dyDescent="0.25">
      <c r="A22" s="199"/>
      <c r="B22" s="199"/>
      <c r="C22" s="199"/>
      <c r="D22" s="203"/>
      <c r="E22" s="199"/>
      <c r="F22" s="199"/>
      <c r="G22" s="199"/>
      <c r="H22" s="199"/>
      <c r="I22" s="199"/>
      <c r="J22" s="204"/>
      <c r="K22" s="199"/>
      <c r="L22" s="199"/>
      <c r="M22" s="199"/>
      <c r="N22" s="199"/>
      <c r="O22" s="199"/>
      <c r="P22" s="199"/>
      <c r="Q22" s="199"/>
      <c r="R22" s="119"/>
      <c r="S22" s="119"/>
      <c r="T22" s="119"/>
      <c r="U22" s="119"/>
      <c r="V22" s="119"/>
      <c r="W22" s="119"/>
    </row>
    <row r="23" spans="1:24" x14ac:dyDescent="0.25">
      <c r="A23" s="205" t="s">
        <v>200</v>
      </c>
      <c r="B23" s="199">
        <v>-2</v>
      </c>
      <c r="C23" s="199">
        <v>-1</v>
      </c>
      <c r="D23" s="199">
        <v>0</v>
      </c>
      <c r="E23" s="199">
        <v>1</v>
      </c>
      <c r="F23" s="199">
        <v>2</v>
      </c>
      <c r="G23" s="199"/>
      <c r="H23" s="199"/>
      <c r="I23" s="206"/>
      <c r="J23" s="204"/>
      <c r="K23" s="199"/>
      <c r="L23" s="199"/>
      <c r="M23" s="199"/>
      <c r="N23" s="199"/>
      <c r="O23" s="199"/>
      <c r="P23" s="199" t="s">
        <v>201</v>
      </c>
      <c r="Q23" s="199"/>
      <c r="R23" s="119"/>
      <c r="S23" s="119"/>
      <c r="T23" s="119"/>
      <c r="U23" s="119"/>
      <c r="V23" s="119"/>
      <c r="W23" s="119"/>
    </row>
    <row r="24" spans="1:24" x14ac:dyDescent="0.25">
      <c r="A24" s="199"/>
      <c r="B24" s="199" t="s">
        <v>202</v>
      </c>
      <c r="C24" s="199" t="s">
        <v>203</v>
      </c>
      <c r="D24" s="199" t="s">
        <v>0</v>
      </c>
      <c r="E24" s="199" t="s">
        <v>204</v>
      </c>
      <c r="F24" s="199" t="s">
        <v>205</v>
      </c>
      <c r="G24" s="199"/>
      <c r="H24" s="199"/>
      <c r="I24" s="206" t="s">
        <v>206</v>
      </c>
      <c r="J24" s="199" t="s">
        <v>207</v>
      </c>
      <c r="K24" s="199" t="s">
        <v>208</v>
      </c>
      <c r="L24" s="199" t="s">
        <v>209</v>
      </c>
      <c r="M24" s="199" t="s">
        <v>210</v>
      </c>
      <c r="N24" s="199" t="s">
        <v>211</v>
      </c>
      <c r="O24" s="199" t="s">
        <v>223</v>
      </c>
      <c r="P24" s="199"/>
      <c r="Q24" s="199"/>
      <c r="R24" s="119"/>
      <c r="S24" s="119"/>
      <c r="T24" s="119"/>
      <c r="U24" s="119"/>
      <c r="V24" s="119"/>
      <c r="W24" s="119"/>
    </row>
    <row r="25" spans="1:24" x14ac:dyDescent="0.25">
      <c r="A25" s="199" t="s">
        <v>146</v>
      </c>
      <c r="B25" s="204">
        <f>-'Summary Data'!E101+D25</f>
        <v>-2.5274174951877046E-2</v>
      </c>
      <c r="C25" s="204">
        <f>-'Summary Data'!E100+'Comparison Chart'!D25</f>
        <v>1.3890596783602979E-2</v>
      </c>
      <c r="D25" s="204">
        <f t="shared" ref="D25:D32" si="1">C3</f>
        <v>5.3055368519083004E-2</v>
      </c>
      <c r="E25" s="204">
        <f>'Summary Data'!E100+'Comparison Chart'!D25</f>
        <v>9.2220140254563029E-2</v>
      </c>
      <c r="F25" s="204">
        <f>'Summary Data'!E100+'Comparison Chart'!D25</f>
        <v>9.2220140254563029E-2</v>
      </c>
      <c r="G25" s="199"/>
      <c r="H25" s="199"/>
      <c r="I25" s="207">
        <f>(B3-D25)/(E25-D25)</f>
        <v>-0.17071387887170972</v>
      </c>
      <c r="J25" s="199">
        <f t="shared" ref="J25:J32" si="2">IF(I25&lt;=-2,-2,I25)</f>
        <v>-0.17071387887170972</v>
      </c>
      <c r="K25" s="199">
        <f>IF(I25&gt;2,2,I25)</f>
        <v>-0.17071387887170972</v>
      </c>
      <c r="L25" s="199">
        <f t="shared" ref="L25:L32" si="3">ABS(I25)</f>
        <v>0.17071387887170972</v>
      </c>
      <c r="M25" s="207">
        <f t="shared" ref="M25:M32" si="4">IF(L25&gt;2,2,L25)</f>
        <v>0.17071387887170972</v>
      </c>
      <c r="N25" s="199">
        <f>IF(I25&lt;0,-1,1)</f>
        <v>-1</v>
      </c>
      <c r="O25" s="199">
        <f t="shared" ref="O25:O32" si="5">M25*N25</f>
        <v>-0.17071387887170972</v>
      </c>
      <c r="P25" s="208" t="str">
        <f>LOOKUP(P21,Q18:Q20,R18:R20)</f>
        <v>Growth below state average</v>
      </c>
      <c r="Q25" s="199"/>
      <c r="R25" s="119"/>
      <c r="S25" s="119"/>
      <c r="T25" s="119"/>
      <c r="U25" s="119"/>
      <c r="V25" s="119"/>
      <c r="W25" s="119"/>
    </row>
    <row r="26" spans="1:24" x14ac:dyDescent="0.25">
      <c r="A26" s="199" t="s">
        <v>147</v>
      </c>
      <c r="B26" s="204">
        <f>-'Summary Data'!H101+D26</f>
        <v>8.2869919585756818E-2</v>
      </c>
      <c r="C26" s="204">
        <f>-'Summary Data'!H100+D26</f>
        <v>0.12593495979287841</v>
      </c>
      <c r="D26" s="204">
        <f t="shared" si="1"/>
        <v>0.16900000000000001</v>
      </c>
      <c r="E26" s="204">
        <f>'Summary Data'!H100+D26</f>
        <v>0.21206504020712161</v>
      </c>
      <c r="F26" s="204">
        <f>'Summary Data'!H101+D26</f>
        <v>0.25513008041424323</v>
      </c>
      <c r="G26" s="199"/>
      <c r="H26" s="199"/>
      <c r="I26" s="207">
        <f t="shared" ref="I26:I32" si="6">(B4-D26)/(E26-D26)</f>
        <v>-1.3879536660033553</v>
      </c>
      <c r="J26" s="199">
        <f t="shared" si="2"/>
        <v>-1.3879536660033553</v>
      </c>
      <c r="K26" s="199">
        <f>IF(I26&gt;2,2,I26)</f>
        <v>-1.3879536660033553</v>
      </c>
      <c r="L26" s="199">
        <f t="shared" si="3"/>
        <v>1.3879536660033553</v>
      </c>
      <c r="M26" s="207">
        <f t="shared" si="4"/>
        <v>1.3879536660033553</v>
      </c>
      <c r="N26" s="199">
        <f>IF(I26&lt;0,-1,1)</f>
        <v>-1</v>
      </c>
      <c r="O26" s="199">
        <f t="shared" si="5"/>
        <v>-1.3879536660033553</v>
      </c>
      <c r="P26" s="199" t="str">
        <f>LOOKUP(O26,P3:P7,Q3:Q7)</f>
        <v>Very low poverty</v>
      </c>
      <c r="Q26" s="199"/>
      <c r="R26" s="119"/>
      <c r="S26" s="119"/>
      <c r="T26" s="119"/>
      <c r="U26" s="119"/>
      <c r="V26" s="119"/>
      <c r="W26" s="119"/>
    </row>
    <row r="27" spans="1:24" x14ac:dyDescent="0.25">
      <c r="A27" s="199" t="s">
        <v>163</v>
      </c>
      <c r="B27" s="204">
        <f>-'Summary Data'!K101+D27</f>
        <v>3.6105954658544548E-2</v>
      </c>
      <c r="C27" s="204">
        <f>-'Summary Data'!K100+D27</f>
        <v>5.5552977329272273E-2</v>
      </c>
      <c r="D27" s="204">
        <f t="shared" si="1"/>
        <v>7.4999999999999997E-2</v>
      </c>
      <c r="E27" s="204">
        <f>'Summary Data'!K100+D27</f>
        <v>9.4447022670727715E-2</v>
      </c>
      <c r="F27" s="204">
        <f>'Summary Data'!K101+D27</f>
        <v>0.11389404534145545</v>
      </c>
      <c r="G27" s="199"/>
      <c r="H27" s="199"/>
      <c r="I27" s="207">
        <f>(B5-D27)/(E27-D27)</f>
        <v>-1.0798568169311524</v>
      </c>
      <c r="J27" s="199">
        <f t="shared" si="2"/>
        <v>-1.0798568169311524</v>
      </c>
      <c r="K27" s="199">
        <f t="shared" ref="K27:K32" si="7">IF(I27&gt;2,2,I27)</f>
        <v>-1.0798568169311524</v>
      </c>
      <c r="L27" s="199">
        <f t="shared" si="3"/>
        <v>1.0798568169311524</v>
      </c>
      <c r="M27" s="207">
        <f t="shared" si="4"/>
        <v>1.0798568169311524</v>
      </c>
      <c r="N27" s="199">
        <f t="shared" ref="N27:N32" si="8">IF(I27&lt;0,-1,1)</f>
        <v>-1</v>
      </c>
      <c r="O27" s="199">
        <f t="shared" si="5"/>
        <v>-1.0798568169311524</v>
      </c>
      <c r="P27" s="199" t="str">
        <f>LOOKUP(O27,P3:P7,R3:R7)</f>
        <v>Very low unemployment</v>
      </c>
      <c r="Q27" s="199"/>
      <c r="R27" s="119"/>
      <c r="S27" s="119"/>
      <c r="T27" s="119"/>
      <c r="U27" s="119"/>
      <c r="V27" s="119"/>
      <c r="W27" s="119"/>
    </row>
    <row r="28" spans="1:24" x14ac:dyDescent="0.25">
      <c r="A28" s="199" t="s">
        <v>164</v>
      </c>
      <c r="B28" s="204">
        <f>-'Summary Data'!S101+D28</f>
        <v>4.4102532171239231E-2</v>
      </c>
      <c r="C28" s="204">
        <f>-'Summary Data'!S100+D28</f>
        <v>9.448109608771621E-2</v>
      </c>
      <c r="D28" s="204">
        <f t="shared" si="1"/>
        <v>0.14485966000419317</v>
      </c>
      <c r="E28" s="204">
        <f>'Summary Data'!S101+D28</f>
        <v>0.24561678783714713</v>
      </c>
      <c r="F28" s="204">
        <f>'Summary Data'!S102+D28</f>
        <v>0.14485966000419317</v>
      </c>
      <c r="G28" s="199"/>
      <c r="H28" s="199"/>
      <c r="I28" s="207">
        <f t="shared" si="6"/>
        <v>-0.33918762450900936</v>
      </c>
      <c r="J28" s="199">
        <f t="shared" si="2"/>
        <v>-0.33918762450900936</v>
      </c>
      <c r="K28" s="199">
        <f t="shared" si="7"/>
        <v>-0.33918762450900936</v>
      </c>
      <c r="L28" s="199">
        <f t="shared" si="3"/>
        <v>0.33918762450900936</v>
      </c>
      <c r="M28" s="207">
        <f t="shared" si="4"/>
        <v>0.33918762450900936</v>
      </c>
      <c r="N28" s="199">
        <f t="shared" si="8"/>
        <v>-1</v>
      </c>
      <c r="O28" s="199">
        <f t="shared" si="5"/>
        <v>-0.33918762450900936</v>
      </c>
      <c r="P28" s="199" t="str">
        <f>LOOKUP(O28,P3:P7,S3:S7)</f>
        <v>Below average reliance</v>
      </c>
      <c r="Q28" s="199"/>
      <c r="R28" s="119"/>
      <c r="S28" s="119"/>
      <c r="T28" s="119"/>
      <c r="U28" s="119"/>
      <c r="V28" s="119"/>
      <c r="W28" s="119"/>
    </row>
    <row r="29" spans="1:24" x14ac:dyDescent="0.25">
      <c r="A29" s="199" t="s">
        <v>165</v>
      </c>
      <c r="B29" s="209">
        <f>-'Summary Data'!V101+D29</f>
        <v>26.598815894161696</v>
      </c>
      <c r="C29" s="209">
        <f>-'Summary Data'!V100+D29</f>
        <v>31.499407947080847</v>
      </c>
      <c r="D29" s="209">
        <f t="shared" si="1"/>
        <v>36.4</v>
      </c>
      <c r="E29" s="209">
        <f>'Summary Data'!V100+D29</f>
        <v>41.30059205291915</v>
      </c>
      <c r="F29" s="209">
        <f>'Summary Data'!V101+D29</f>
        <v>46.201184105838301</v>
      </c>
      <c r="G29" s="199"/>
      <c r="H29" s="199"/>
      <c r="I29" s="207">
        <f t="shared" si="6"/>
        <v>0.65298232651172194</v>
      </c>
      <c r="J29" s="199">
        <f t="shared" si="2"/>
        <v>0.65298232651172194</v>
      </c>
      <c r="K29" s="199">
        <f t="shared" si="7"/>
        <v>0.65298232651172194</v>
      </c>
      <c r="L29" s="199">
        <f t="shared" si="3"/>
        <v>0.65298232651172194</v>
      </c>
      <c r="M29" s="207">
        <f t="shared" si="4"/>
        <v>0.65298232651172194</v>
      </c>
      <c r="N29" s="199">
        <f t="shared" si="8"/>
        <v>1</v>
      </c>
      <c r="O29" s="199">
        <f t="shared" si="5"/>
        <v>0.65298232651172194</v>
      </c>
      <c r="P29" s="199" t="str">
        <f>LOOKUP(O29,P3:P7,T3:T7)</f>
        <v>Older than state average</v>
      </c>
      <c r="Q29" s="199"/>
      <c r="R29" s="119"/>
      <c r="S29" s="119"/>
      <c r="T29" s="119"/>
      <c r="U29" s="119"/>
      <c r="V29" s="119"/>
      <c r="W29" s="119"/>
    </row>
    <row r="30" spans="1:24" x14ac:dyDescent="0.25">
      <c r="A30" s="199" t="s">
        <v>212</v>
      </c>
      <c r="B30" s="210">
        <f>-'Summary Data'!W101+D30</f>
        <v>-0.6695349737387577</v>
      </c>
      <c r="C30" s="210">
        <f>-'Summary Data'!W100+D30</f>
        <v>0.36523251313062044</v>
      </c>
      <c r="D30" s="210">
        <f t="shared" si="1"/>
        <v>1.3999999999999986</v>
      </c>
      <c r="E30" s="210">
        <f>'Summary Data'!W100+D30</f>
        <v>2.4347674868693767</v>
      </c>
      <c r="F30" s="210">
        <f>'Summary Data'!W101+D30</f>
        <v>3.4695349737387549</v>
      </c>
      <c r="G30" s="199"/>
      <c r="H30" s="199"/>
      <c r="I30" s="207">
        <f>(B8-D30)/(E30-D30)</f>
        <v>0.19328013542935124</v>
      </c>
      <c r="J30" s="199">
        <f t="shared" si="2"/>
        <v>0.19328013542935124</v>
      </c>
      <c r="K30" s="199">
        <f t="shared" si="7"/>
        <v>0.19328013542935124</v>
      </c>
      <c r="L30" s="199">
        <f t="shared" si="3"/>
        <v>0.19328013542935124</v>
      </c>
      <c r="M30" s="207">
        <f t="shared" si="4"/>
        <v>0.19328013542935124</v>
      </c>
      <c r="N30" s="199">
        <f t="shared" si="8"/>
        <v>1</v>
      </c>
      <c r="O30" s="199">
        <f t="shared" si="5"/>
        <v>0.19328013542935124</v>
      </c>
      <c r="P30" s="199" t="str">
        <f>LOOKUP(O30,P3:P7,U3:U7)</f>
        <v>Above state's average shift in age</v>
      </c>
      <c r="Q30" s="199"/>
      <c r="R30" s="119"/>
      <c r="S30" s="119"/>
      <c r="T30" s="119"/>
      <c r="U30" s="119"/>
      <c r="V30" s="119"/>
      <c r="W30" s="119"/>
    </row>
    <row r="31" spans="1:24" x14ac:dyDescent="0.25">
      <c r="A31" s="199" t="s">
        <v>213</v>
      </c>
      <c r="B31" s="211">
        <f>-'Summary Data'!Z101+D31</f>
        <v>34230.638121453521</v>
      </c>
      <c r="C31" s="211">
        <f>-'Summary Data'!Z100+D31</f>
        <v>43603.819060726761</v>
      </c>
      <c r="D31" s="211">
        <f t="shared" si="1"/>
        <v>52977</v>
      </c>
      <c r="E31" s="211">
        <f>'Summary Data'!Z100+D31</f>
        <v>62350.180939273239</v>
      </c>
      <c r="F31" s="211">
        <f>'Summary Data'!Z101+D31</f>
        <v>71723.361878546479</v>
      </c>
      <c r="G31" s="199"/>
      <c r="H31" s="199"/>
      <c r="I31" s="207">
        <f t="shared" si="6"/>
        <v>0.16643229338117912</v>
      </c>
      <c r="J31" s="199">
        <f t="shared" si="2"/>
        <v>0.16643229338117912</v>
      </c>
      <c r="K31" s="199">
        <f t="shared" si="7"/>
        <v>0.16643229338117912</v>
      </c>
      <c r="L31" s="199">
        <f t="shared" si="3"/>
        <v>0.16643229338117912</v>
      </c>
      <c r="M31" s="207">
        <f t="shared" si="4"/>
        <v>0.16643229338117912</v>
      </c>
      <c r="N31" s="199">
        <f t="shared" si="8"/>
        <v>1</v>
      </c>
      <c r="O31" s="199">
        <f t="shared" si="5"/>
        <v>0.16643229338117912</v>
      </c>
      <c r="P31" s="199" t="str">
        <f>LOOKUP(O31,P3:P7,V3:V7)</f>
        <v>Above average MHI</v>
      </c>
      <c r="Q31" s="199"/>
      <c r="R31" s="119"/>
      <c r="S31" s="119"/>
      <c r="T31" s="119"/>
      <c r="U31" s="119"/>
      <c r="V31" s="119"/>
      <c r="W31" s="119"/>
    </row>
    <row r="32" spans="1:24" x14ac:dyDescent="0.25">
      <c r="A32" s="199" t="s">
        <v>214</v>
      </c>
      <c r="B32" s="204">
        <f>-'Summary Data'!AA101+D32</f>
        <v>-5.2874352208959016E-2</v>
      </c>
      <c r="C32" s="204">
        <f>-'Summary Data'!AA100+D32</f>
        <v>1.0343175284662692E-2</v>
      </c>
      <c r="D32" s="204">
        <f t="shared" si="1"/>
        <v>7.3560702778284401E-2</v>
      </c>
      <c r="E32" s="204">
        <f>'Summary Data'!AA100+D32</f>
        <v>0.13677823027190611</v>
      </c>
      <c r="F32" s="204">
        <f>'Summary Data'!AA101+D32</f>
        <v>0.1999957577655278</v>
      </c>
      <c r="G32" s="199"/>
      <c r="H32" s="199"/>
      <c r="I32" s="207">
        <f t="shared" si="6"/>
        <v>1.5528806179325558</v>
      </c>
      <c r="J32" s="199">
        <f t="shared" si="2"/>
        <v>1.5528806179325558</v>
      </c>
      <c r="K32" s="199">
        <f t="shared" si="7"/>
        <v>1.5528806179325558</v>
      </c>
      <c r="L32" s="199">
        <f t="shared" si="3"/>
        <v>1.5528806179325558</v>
      </c>
      <c r="M32" s="207">
        <f t="shared" si="4"/>
        <v>1.5528806179325558</v>
      </c>
      <c r="N32" s="199">
        <f t="shared" si="8"/>
        <v>1</v>
      </c>
      <c r="O32" s="199">
        <f t="shared" si="5"/>
        <v>1.5528806179325558</v>
      </c>
      <c r="P32" s="199" t="str">
        <f>LOOKUP(O32,P3:P7,W3:W7)</f>
        <v>Significantly above average change</v>
      </c>
      <c r="Q32" s="199"/>
      <c r="R32" s="119"/>
      <c r="S32" s="119"/>
      <c r="T32" s="119"/>
      <c r="U32" s="119"/>
      <c r="V32" s="119"/>
      <c r="W32" s="119"/>
    </row>
    <row r="33" spans="1:23" x14ac:dyDescent="0.25">
      <c r="A33" s="165"/>
      <c r="B33" s="212"/>
      <c r="C33" s="212"/>
      <c r="D33" s="207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99"/>
      <c r="Q33" s="199"/>
      <c r="R33" s="119"/>
      <c r="S33" s="119"/>
      <c r="T33" s="119"/>
      <c r="U33" s="119"/>
      <c r="V33" s="119"/>
      <c r="W33" s="119"/>
    </row>
    <row r="34" spans="1:23" x14ac:dyDescent="0.2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</row>
    <row r="35" spans="1:23" x14ac:dyDescent="0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</row>
    <row r="36" spans="1:23" x14ac:dyDescent="0.2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</row>
    <row r="37" spans="1:23" x14ac:dyDescent="0.2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</row>
    <row r="38" spans="1:23" x14ac:dyDescent="0.25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</row>
    <row r="39" spans="1:23" x14ac:dyDescent="0.2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</row>
    <row r="40" spans="1:23" x14ac:dyDescent="0.2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</row>
    <row r="41" spans="1:23" x14ac:dyDescent="0.2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</row>
    <row r="42" spans="1:23" x14ac:dyDescent="0.2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</row>
    <row r="43" spans="1:23" x14ac:dyDescent="0.2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</row>
    <row r="44" spans="1:23" x14ac:dyDescent="0.2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</row>
    <row r="45" spans="1:23" x14ac:dyDescent="0.2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</row>
    <row r="46" spans="1:23" x14ac:dyDescent="0.25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</row>
    <row r="47" spans="1:23" x14ac:dyDescent="0.2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</row>
    <row r="48" spans="1:23" x14ac:dyDescent="0.2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</row>
    <row r="49" spans="1:17" x14ac:dyDescent="0.2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</row>
    <row r="50" spans="1:17" x14ac:dyDescent="0.2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</row>
    <row r="51" spans="1:17" x14ac:dyDescent="0.2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</row>
    <row r="52" spans="1:17" x14ac:dyDescent="0.2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</row>
    <row r="53" spans="1:17" x14ac:dyDescent="0.25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</row>
    <row r="54" spans="1:17" x14ac:dyDescent="0.2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</row>
    <row r="55" spans="1:17" x14ac:dyDescent="0.2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</row>
    <row r="56" spans="1:17" x14ac:dyDescent="0.2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</row>
    <row r="57" spans="1:17" x14ac:dyDescent="0.2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</row>
    <row r="58" spans="1:17" x14ac:dyDescent="0.2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</row>
    <row r="59" spans="1:17" x14ac:dyDescent="0.25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</row>
    <row r="60" spans="1:17" x14ac:dyDescent="0.2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</row>
    <row r="61" spans="1:17" x14ac:dyDescent="0.2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</row>
    <row r="62" spans="1:17" x14ac:dyDescent="0.2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</row>
    <row r="63" spans="1:17" x14ac:dyDescent="0.2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</row>
    <row r="64" spans="1:17" x14ac:dyDescent="0.2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</row>
    <row r="65" spans="1:17" x14ac:dyDescent="0.2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</row>
    <row r="66" spans="1:17" x14ac:dyDescent="0.2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</row>
    <row r="67" spans="1:17" x14ac:dyDescent="0.2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</row>
    <row r="68" spans="1:17" x14ac:dyDescent="0.25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</row>
    <row r="69" spans="1:17" x14ac:dyDescent="0.2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</row>
    <row r="70" spans="1:17" x14ac:dyDescent="0.2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</row>
    <row r="71" spans="1:17" x14ac:dyDescent="0.25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</row>
  </sheetData>
  <sheetProtection algorithmName="SHA-512" hashValue="K0tEUYDfTEj8mUh3WIK4jxougi1n/EKjRMfDo/Lp4LaZgII4WZeIE/iPzixR2qgsxsXqJsrEcgWOpjHhSUM3lA==" saltValue="wxp0ofaHLdh1+dadMW8JEQ==" spinCount="100000" sheet="1"/>
  <protectedRanges>
    <protectedRange sqref="B2" name="Range1_5"/>
    <protectedRange sqref="C2" name="Range2"/>
  </protectedRanges>
  <pageMargins left="0.7" right="0.7" top="0.75" bottom="0.75" header="0.3" footer="0.3"/>
  <pageSetup scale="8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'Summary Data'!$B$106:$B$118</xm:f>
          </x14:formula1>
          <xm:sqref>C2</xm:sqref>
        </x14:dataValidation>
        <x14:dataValidation type="list" allowBlank="1" showInputMessage="1" showErrorMessage="1">
          <x14:formula1>
            <xm:f>'Summary Data'!$B$16:$B$97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9"/>
  <sheetViews>
    <sheetView workbookViewId="0">
      <pane ySplit="15" topLeftCell="A98" activePane="bottomLeft" state="frozen"/>
      <selection pane="bottomLeft" activeCell="B111" sqref="B111"/>
    </sheetView>
  </sheetViews>
  <sheetFormatPr defaultRowHeight="15" x14ac:dyDescent="0.25"/>
  <cols>
    <col min="1" max="1" width="20.140625" bestFit="1" customWidth="1"/>
    <col min="2" max="2" width="22.28515625" bestFit="1" customWidth="1"/>
    <col min="3" max="3" width="15.5703125" bestFit="1" customWidth="1"/>
    <col min="4" max="4" width="15.7109375" bestFit="1" customWidth="1"/>
    <col min="5" max="5" width="12.42578125" bestFit="1" customWidth="1"/>
    <col min="6" max="6" width="22.42578125" bestFit="1" customWidth="1"/>
    <col min="7" max="7" width="14" bestFit="1" customWidth="1"/>
    <col min="8" max="8" width="15.140625" bestFit="1" customWidth="1"/>
    <col min="9" max="9" width="7.85546875" bestFit="1" customWidth="1"/>
    <col min="10" max="10" width="19.28515625" bestFit="1" customWidth="1"/>
    <col min="11" max="11" width="18.140625" bestFit="1" customWidth="1"/>
    <col min="12" max="12" width="9.5703125" bestFit="1" customWidth="1"/>
    <col min="13" max="14" width="12.5703125" bestFit="1" customWidth="1"/>
    <col min="16" max="16" width="12.140625" bestFit="1" customWidth="1"/>
    <col min="17" max="17" width="13.140625" bestFit="1" customWidth="1"/>
    <col min="18" max="18" width="12.140625" bestFit="1" customWidth="1"/>
    <col min="19" max="19" width="13.140625" bestFit="1" customWidth="1"/>
    <col min="21" max="22" width="11.42578125" bestFit="1" customWidth="1"/>
    <col min="23" max="23" width="12.42578125" bestFit="1" customWidth="1"/>
    <col min="25" max="25" width="11.5703125" bestFit="1" customWidth="1"/>
    <col min="26" max="26" width="12" bestFit="1" customWidth="1"/>
    <col min="27" max="27" width="12.42578125" bestFit="1" customWidth="1"/>
  </cols>
  <sheetData>
    <row r="1" spans="1:27" x14ac:dyDescent="0.25">
      <c r="A1" s="57"/>
      <c r="B1" s="57">
        <v>2017</v>
      </c>
      <c r="C1" s="166" t="s">
        <v>240</v>
      </c>
      <c r="D1" s="167">
        <v>2017</v>
      </c>
      <c r="E1" s="167">
        <v>2017</v>
      </c>
      <c r="F1" s="167">
        <v>2017</v>
      </c>
      <c r="G1" s="167">
        <v>2017</v>
      </c>
      <c r="H1" s="167">
        <v>2017</v>
      </c>
      <c r="I1" s="168">
        <v>2017</v>
      </c>
      <c r="J1" s="168" t="s">
        <v>240</v>
      </c>
      <c r="K1" s="168" t="s">
        <v>240</v>
      </c>
      <c r="L1" s="169"/>
      <c r="M1" s="169"/>
    </row>
    <row r="2" spans="1:27" x14ac:dyDescent="0.25">
      <c r="A2" s="57"/>
      <c r="B2" s="57"/>
      <c r="C2" s="166" t="s">
        <v>225</v>
      </c>
      <c r="D2" s="57"/>
      <c r="E2" s="166" t="s">
        <v>232</v>
      </c>
      <c r="F2" s="166" t="s">
        <v>226</v>
      </c>
      <c r="G2" s="166" t="s">
        <v>146</v>
      </c>
      <c r="H2" s="166"/>
      <c r="I2" s="166"/>
      <c r="J2" s="166" t="s">
        <v>227</v>
      </c>
      <c r="K2" s="166" t="s">
        <v>227</v>
      </c>
      <c r="L2" s="166"/>
      <c r="M2" s="166"/>
    </row>
    <row r="3" spans="1:27" x14ac:dyDescent="0.25">
      <c r="A3" s="57"/>
      <c r="B3" s="57"/>
      <c r="C3" s="166" t="s">
        <v>228</v>
      </c>
      <c r="D3" s="57"/>
      <c r="E3" s="166" t="s">
        <v>229</v>
      </c>
      <c r="F3" s="166" t="s">
        <v>230</v>
      </c>
      <c r="G3" s="166" t="s">
        <v>231</v>
      </c>
      <c r="H3" s="166" t="s">
        <v>163</v>
      </c>
      <c r="I3" s="166" t="s">
        <v>232</v>
      </c>
      <c r="J3" s="166" t="s">
        <v>232</v>
      </c>
      <c r="K3" s="166" t="s">
        <v>233</v>
      </c>
      <c r="L3" s="166"/>
      <c r="M3" s="166"/>
    </row>
    <row r="4" spans="1:27" x14ac:dyDescent="0.25">
      <c r="A4" s="57" t="s">
        <v>234</v>
      </c>
      <c r="B4" s="166" t="s">
        <v>146</v>
      </c>
      <c r="C4" s="166" t="s">
        <v>146</v>
      </c>
      <c r="D4" s="166" t="s">
        <v>152</v>
      </c>
      <c r="E4" s="166" t="s">
        <v>235</v>
      </c>
      <c r="F4" s="166" t="s">
        <v>236</v>
      </c>
      <c r="G4" s="166" t="s">
        <v>237</v>
      </c>
      <c r="H4" s="166" t="s">
        <v>238</v>
      </c>
      <c r="I4" s="166" t="s">
        <v>239</v>
      </c>
      <c r="J4" s="166" t="s">
        <v>239</v>
      </c>
      <c r="K4" s="166" t="s">
        <v>235</v>
      </c>
      <c r="L4" s="166"/>
      <c r="M4" s="166"/>
    </row>
    <row r="6" spans="1:27" ht="18.75" x14ac:dyDescent="0.3">
      <c r="A6" s="170" t="str">
        <f>'Comparison Chart'!B2</f>
        <v>Catoosa County</v>
      </c>
      <c r="B6" s="171">
        <f>LOOKUP(A6,B16:B97,D16:D97)</f>
        <v>65870</v>
      </c>
      <c r="C6" s="172">
        <f>LOOKUP(A6,B16:B97,E16:E97)</f>
        <v>4.6369398420994107E-2</v>
      </c>
      <c r="D6" s="171">
        <f>LOOKUP(A6,B16:B97,N16:N97)</f>
        <v>24719</v>
      </c>
      <c r="E6" s="173">
        <f>LOOKUP(A6,B16:B97,Z16:Z97)</f>
        <v>54537</v>
      </c>
      <c r="F6" s="172">
        <f>LOOKUP(A6,B16:B97,S16:S97)</f>
        <v>0.11068408916218293</v>
      </c>
      <c r="G6" s="172">
        <f>LOOKUP(A6, B16:B97,H16:H97)</f>
        <v>0.10922771956794369</v>
      </c>
      <c r="H6" s="172">
        <f>LOOKUP(A6,B16:B97,K16:K97)</f>
        <v>5.4000000000000006E-2</v>
      </c>
      <c r="I6" s="174">
        <f>LOOKUP(A6,B16:B97,V16:V97)</f>
        <v>39.6</v>
      </c>
      <c r="J6" s="175">
        <f>LOOKUP(A6,B16:B97,W16:W97)</f>
        <v>1.6000000000000014</v>
      </c>
      <c r="K6" s="176">
        <f>LOOKUP(A6,B16:B97,AA16:AA97)</f>
        <v>0.17172997593674802</v>
      </c>
      <c r="L6" s="177"/>
      <c r="M6" s="177"/>
    </row>
    <row r="7" spans="1:27" ht="18.75" x14ac:dyDescent="0.3">
      <c r="A7" s="178"/>
      <c r="B7" s="179"/>
      <c r="C7" s="179"/>
      <c r="D7" s="179"/>
      <c r="E7" s="179"/>
      <c r="F7" s="179"/>
      <c r="G7" s="179"/>
      <c r="H7" s="179"/>
      <c r="J7" s="116"/>
    </row>
    <row r="8" spans="1:27" ht="18.75" x14ac:dyDescent="0.3">
      <c r="A8" s="178" t="str">
        <f>'Comparison Chart'!C2</f>
        <v>Georgia</v>
      </c>
      <c r="B8" s="171">
        <f>LOOKUP(A8,B106:B118, D106:D118)</f>
        <v>10201635</v>
      </c>
      <c r="C8" s="172">
        <f>LOOKUP(A8,B106:B118, E106:E118)</f>
        <v>5.3055368519083004E-2</v>
      </c>
      <c r="D8" s="171">
        <f>LOOKUP(A8,B106:B118, N106:N118)</f>
        <v>3663104</v>
      </c>
      <c r="E8" s="173">
        <f>LOOKUP(A8,B106:B118,Z106:Z118)</f>
        <v>52977</v>
      </c>
      <c r="F8" s="172">
        <f>LOOKUP(A8,B106:B118,S106:S118)</f>
        <v>0.14485966000419317</v>
      </c>
      <c r="G8" s="172">
        <f>LOOKUP(A8,B106:B118,H106:H118)</f>
        <v>0.16900000000000001</v>
      </c>
      <c r="H8" s="172">
        <f>LOOKUP(A8,B106:B118,K106:K118)</f>
        <v>7.4999999999999997E-2</v>
      </c>
      <c r="I8" s="178">
        <f>LOOKUP(A8,B106:B118,V106:V118)</f>
        <v>36.4</v>
      </c>
      <c r="J8" s="180">
        <f>LOOKUP(A8,B106:B118,W106:W118)</f>
        <v>1.3999999999999986</v>
      </c>
      <c r="K8" s="172">
        <f>LOOKUP(A8,B106:B118,AA106:AA118)</f>
        <v>7.3560702778284401E-2</v>
      </c>
      <c r="L8" s="181"/>
      <c r="M8" s="181"/>
    </row>
    <row r="9" spans="1:27" x14ac:dyDescent="0.25">
      <c r="J9" s="116"/>
    </row>
    <row r="10" spans="1:27" ht="18.75" x14ac:dyDescent="0.3">
      <c r="A10" s="178" t="s">
        <v>154</v>
      </c>
      <c r="B10" s="181">
        <f>D104</f>
        <v>325719178</v>
      </c>
      <c r="C10" s="176">
        <f>E104</f>
        <v>5.4976146732199901E-2</v>
      </c>
      <c r="D10" s="181">
        <f>N104</f>
        <v>118825921</v>
      </c>
      <c r="E10" s="183">
        <f>Z104</f>
        <v>61372</v>
      </c>
      <c r="F10" s="182">
        <f>S104</f>
        <v>0.12648332849866992</v>
      </c>
      <c r="G10" s="176">
        <f>H104</f>
        <v>0.13800000000000001</v>
      </c>
      <c r="H10" s="176">
        <f>K104</f>
        <v>6.6000000000000003E-2</v>
      </c>
      <c r="I10" s="178">
        <f>V104</f>
        <v>37.799999999999997</v>
      </c>
      <c r="J10" s="180">
        <f>W104</f>
        <v>0.89999999999999858</v>
      </c>
      <c r="K10" s="176">
        <f>AA104</f>
        <v>0.24121751440995046</v>
      </c>
      <c r="L10" s="181"/>
      <c r="M10" s="181"/>
    </row>
    <row r="14" spans="1:27" x14ac:dyDescent="0.25">
      <c r="C14" s="57" t="s">
        <v>146</v>
      </c>
      <c r="D14" s="58" t="s">
        <v>146</v>
      </c>
      <c r="E14" s="58" t="s">
        <v>146</v>
      </c>
      <c r="G14" s="57" t="s">
        <v>147</v>
      </c>
      <c r="H14" s="57" t="s">
        <v>147</v>
      </c>
      <c r="I14" s="57"/>
      <c r="J14" s="57" t="s">
        <v>148</v>
      </c>
      <c r="K14" s="57" t="s">
        <v>148</v>
      </c>
      <c r="L14" s="57"/>
      <c r="M14" s="57" t="s">
        <v>152</v>
      </c>
      <c r="N14" s="57" t="s">
        <v>152</v>
      </c>
      <c r="O14" s="57"/>
      <c r="P14" s="57" t="s">
        <v>149</v>
      </c>
      <c r="Q14" s="57" t="s">
        <v>153</v>
      </c>
      <c r="R14" s="57" t="s">
        <v>149</v>
      </c>
      <c r="S14" s="57" t="s">
        <v>153</v>
      </c>
      <c r="T14" s="57"/>
      <c r="U14" s="57" t="s">
        <v>150</v>
      </c>
      <c r="V14" s="57" t="s">
        <v>150</v>
      </c>
      <c r="W14" s="57" t="s">
        <v>150</v>
      </c>
      <c r="X14" s="57"/>
      <c r="Y14" s="62" t="s">
        <v>155</v>
      </c>
      <c r="Z14" s="62" t="s">
        <v>156</v>
      </c>
      <c r="AA14" s="57" t="s">
        <v>151</v>
      </c>
    </row>
    <row r="15" spans="1:27" x14ac:dyDescent="0.25">
      <c r="A15" s="57" t="s">
        <v>0</v>
      </c>
      <c r="B15" s="57" t="s">
        <v>1</v>
      </c>
      <c r="C15" s="57">
        <v>2010</v>
      </c>
      <c r="D15" s="58">
        <v>2017</v>
      </c>
      <c r="E15" s="164" t="s">
        <v>216</v>
      </c>
      <c r="G15" s="57">
        <v>2010</v>
      </c>
      <c r="H15" s="57">
        <v>2017</v>
      </c>
      <c r="I15" s="57"/>
      <c r="J15" s="57">
        <v>2010</v>
      </c>
      <c r="K15" s="57">
        <v>2017</v>
      </c>
      <c r="L15" s="57"/>
      <c r="M15" s="57">
        <v>2010</v>
      </c>
      <c r="N15" s="57">
        <v>2017</v>
      </c>
      <c r="O15" s="57"/>
      <c r="P15" s="57">
        <v>2010</v>
      </c>
      <c r="Q15" s="57">
        <v>2010</v>
      </c>
      <c r="R15" s="57">
        <v>2017</v>
      </c>
      <c r="S15" s="57">
        <v>2017</v>
      </c>
      <c r="T15" s="57"/>
      <c r="U15" s="57">
        <v>2010</v>
      </c>
      <c r="V15" s="57">
        <v>2017</v>
      </c>
      <c r="W15" s="164" t="s">
        <v>216</v>
      </c>
      <c r="X15" s="57"/>
      <c r="Y15" s="57">
        <v>2010</v>
      </c>
      <c r="Z15" s="57">
        <v>2017</v>
      </c>
      <c r="AA15" s="164" t="s">
        <v>216</v>
      </c>
    </row>
    <row r="16" spans="1:27" x14ac:dyDescent="0.25">
      <c r="A16" s="96" t="s">
        <v>59</v>
      </c>
      <c r="B16" s="96" t="s">
        <v>60</v>
      </c>
      <c r="C16" s="97">
        <v>28578</v>
      </c>
      <c r="D16" s="97">
        <v>27926</v>
      </c>
      <c r="E16" s="99">
        <f t="shared" ref="E16:E47" si="0">(D16-C16)/C16</f>
        <v>-2.2814752606900413E-2</v>
      </c>
      <c r="F16" s="98"/>
      <c r="G16" s="99">
        <v>0.22600000000000001</v>
      </c>
      <c r="H16" s="99">
        <v>0.245082648443993</v>
      </c>
      <c r="I16" s="99"/>
      <c r="J16" s="99">
        <v>0.114</v>
      </c>
      <c r="K16" s="99">
        <v>7.4999999999999997E-2</v>
      </c>
      <c r="L16" s="98"/>
      <c r="M16" s="97">
        <v>10754</v>
      </c>
      <c r="N16" s="97">
        <v>10829</v>
      </c>
      <c r="O16" s="98"/>
      <c r="P16" s="97">
        <v>1840</v>
      </c>
      <c r="Q16" s="99">
        <f t="shared" ref="Q16:Q47" si="1">P16/M16</f>
        <v>0.17109912590663939</v>
      </c>
      <c r="R16" s="97">
        <v>2923</v>
      </c>
      <c r="S16" s="99">
        <f t="shared" ref="S16:S47" si="2">R16/N16</f>
        <v>0.26992335395696743</v>
      </c>
      <c r="T16" s="98"/>
      <c r="U16" s="98">
        <v>39</v>
      </c>
      <c r="V16" s="98">
        <v>42.2</v>
      </c>
      <c r="W16" s="187">
        <f t="shared" ref="W16:W47" si="3">(V16-U16)</f>
        <v>3.2000000000000028</v>
      </c>
      <c r="X16" s="98"/>
      <c r="Y16" s="97">
        <v>32791</v>
      </c>
      <c r="Z16" s="97">
        <v>36320</v>
      </c>
      <c r="AA16" s="99">
        <f t="shared" ref="AA16:AA47" si="4">(Z16-Y16)/Y16</f>
        <v>0.10762099356530755</v>
      </c>
    </row>
    <row r="17" spans="1:27" x14ac:dyDescent="0.25">
      <c r="A17" s="96" t="s">
        <v>11</v>
      </c>
      <c r="B17" s="96" t="s">
        <v>44</v>
      </c>
      <c r="C17" s="97">
        <v>107882</v>
      </c>
      <c r="D17" s="97">
        <v>107317</v>
      </c>
      <c r="E17" s="99">
        <f t="shared" si="0"/>
        <v>-5.2372036113531454E-3</v>
      </c>
      <c r="F17" s="98"/>
      <c r="G17" s="99">
        <v>0.14300000000000002</v>
      </c>
      <c r="H17" s="99">
        <v>0.14504120363210568</v>
      </c>
      <c r="I17" s="99"/>
      <c r="J17" s="99">
        <v>7.9000000000000001E-2</v>
      </c>
      <c r="K17" s="99">
        <v>5.2000000000000005E-2</v>
      </c>
      <c r="L17" s="98"/>
      <c r="M17" s="97">
        <v>44040</v>
      </c>
      <c r="N17" s="97">
        <v>45263</v>
      </c>
      <c r="O17" s="98"/>
      <c r="P17" s="97">
        <v>7618</v>
      </c>
      <c r="Q17" s="99">
        <f t="shared" si="1"/>
        <v>0.17297910990009083</v>
      </c>
      <c r="R17" s="97">
        <v>8994</v>
      </c>
      <c r="S17" s="99">
        <f t="shared" si="2"/>
        <v>0.19870534432096856</v>
      </c>
      <c r="T17" s="98"/>
      <c r="U17" s="98">
        <v>39.4</v>
      </c>
      <c r="V17" s="98">
        <v>40.700000000000003</v>
      </c>
      <c r="W17" s="187">
        <f t="shared" si="3"/>
        <v>1.3000000000000043</v>
      </c>
      <c r="X17" s="98"/>
      <c r="Y17" s="97">
        <v>44470</v>
      </c>
      <c r="Z17" s="97">
        <v>49538</v>
      </c>
      <c r="AA17" s="99">
        <f t="shared" si="4"/>
        <v>0.11396447042950304</v>
      </c>
    </row>
    <row r="18" spans="1:27" x14ac:dyDescent="0.25">
      <c r="A18" s="96" t="s">
        <v>11</v>
      </c>
      <c r="B18" s="96" t="s">
        <v>45</v>
      </c>
      <c r="C18" s="97">
        <v>72412</v>
      </c>
      <c r="D18" s="97">
        <v>68840</v>
      </c>
      <c r="E18" s="99">
        <f t="shared" si="0"/>
        <v>-4.9328840523670113E-2</v>
      </c>
      <c r="F18" s="98"/>
      <c r="G18" s="99">
        <v>0.16</v>
      </c>
      <c r="H18" s="99">
        <v>0.18362149845865167</v>
      </c>
      <c r="I18" s="99"/>
      <c r="J18" s="99">
        <v>5.9000000000000004E-2</v>
      </c>
      <c r="K18" s="99">
        <v>5.2999999999999999E-2</v>
      </c>
      <c r="L18" s="98"/>
      <c r="M18" s="97">
        <v>30672</v>
      </c>
      <c r="N18" s="97">
        <v>29844</v>
      </c>
      <c r="O18" s="98"/>
      <c r="P18" s="97">
        <v>6016</v>
      </c>
      <c r="Q18" s="99">
        <f t="shared" si="1"/>
        <v>0.1961398017736046</v>
      </c>
      <c r="R18" s="97">
        <v>6647</v>
      </c>
      <c r="S18" s="99">
        <f t="shared" si="2"/>
        <v>0.22272483581289371</v>
      </c>
      <c r="T18" s="98"/>
      <c r="U18" s="98">
        <v>44.4</v>
      </c>
      <c r="V18" s="98">
        <v>47.2</v>
      </c>
      <c r="W18" s="187">
        <f t="shared" si="3"/>
        <v>2.8000000000000043</v>
      </c>
      <c r="X18" s="98"/>
      <c r="Y18" s="97">
        <v>36574</v>
      </c>
      <c r="Z18" s="97">
        <v>39021</v>
      </c>
      <c r="AA18" s="99">
        <f t="shared" si="4"/>
        <v>6.6905451960409035E-2</v>
      </c>
    </row>
    <row r="19" spans="1:27" x14ac:dyDescent="0.25">
      <c r="A19" s="96" t="s">
        <v>59</v>
      </c>
      <c r="B19" s="96" t="s">
        <v>61</v>
      </c>
      <c r="C19" s="97">
        <v>64455</v>
      </c>
      <c r="D19" s="97">
        <v>65563</v>
      </c>
      <c r="E19" s="99">
        <f t="shared" si="0"/>
        <v>1.719028779768831E-2</v>
      </c>
      <c r="F19" s="98"/>
      <c r="G19" s="99">
        <v>0.27500000000000002</v>
      </c>
      <c r="H19" s="99">
        <v>0.29108356657337064</v>
      </c>
      <c r="I19" s="99"/>
      <c r="J19" s="99">
        <v>0.113</v>
      </c>
      <c r="K19" s="99">
        <v>8.6999999999999994E-2</v>
      </c>
      <c r="L19" s="98"/>
      <c r="M19" s="97">
        <v>22283</v>
      </c>
      <c r="N19" s="97">
        <v>22509</v>
      </c>
      <c r="O19" s="98"/>
      <c r="P19" s="97">
        <v>3762</v>
      </c>
      <c r="Q19" s="99">
        <f t="shared" si="1"/>
        <v>0.16882825472333168</v>
      </c>
      <c r="R19" s="97">
        <v>4292</v>
      </c>
      <c r="S19" s="99">
        <f t="shared" si="2"/>
        <v>0.19067928384201874</v>
      </c>
      <c r="T19" s="98"/>
      <c r="U19" s="98">
        <v>25.9</v>
      </c>
      <c r="V19" s="98">
        <v>28.6</v>
      </c>
      <c r="W19" s="187">
        <f t="shared" si="3"/>
        <v>2.7000000000000028</v>
      </c>
      <c r="X19" s="98"/>
      <c r="Y19" s="97">
        <v>31559</v>
      </c>
      <c r="Z19" s="97">
        <v>37191</v>
      </c>
      <c r="AA19" s="99">
        <f t="shared" si="4"/>
        <v>0.17845939351690485</v>
      </c>
    </row>
    <row r="20" spans="1:27" x14ac:dyDescent="0.25">
      <c r="A20" s="96" t="s">
        <v>59</v>
      </c>
      <c r="B20" s="96" t="s">
        <v>63</v>
      </c>
      <c r="C20" s="97">
        <v>44618</v>
      </c>
      <c r="D20" s="97">
        <v>43799</v>
      </c>
      <c r="E20" s="99">
        <f t="shared" si="0"/>
        <v>-1.8355820520866019E-2</v>
      </c>
      <c r="F20" s="98"/>
      <c r="G20" s="99">
        <v>0.127</v>
      </c>
      <c r="H20" s="99">
        <v>0.16881093867189753</v>
      </c>
      <c r="I20" s="99"/>
      <c r="J20" s="99">
        <v>9.6999999999999989E-2</v>
      </c>
      <c r="K20" s="99">
        <v>6.5000000000000002E-2</v>
      </c>
      <c r="L20" s="98"/>
      <c r="M20" s="97">
        <v>15997</v>
      </c>
      <c r="N20" s="97">
        <v>17333</v>
      </c>
      <c r="O20" s="98"/>
      <c r="P20" s="97">
        <v>1391</v>
      </c>
      <c r="Q20" s="99">
        <f t="shared" si="1"/>
        <v>8.695380383821967E-2</v>
      </c>
      <c r="R20" s="97">
        <v>2697</v>
      </c>
      <c r="S20" s="99">
        <f t="shared" si="2"/>
        <v>0.15559914613742573</v>
      </c>
      <c r="T20" s="98"/>
      <c r="U20" s="98">
        <v>39.1</v>
      </c>
      <c r="V20" s="98">
        <v>41.6</v>
      </c>
      <c r="W20" s="187">
        <f t="shared" si="3"/>
        <v>2.5</v>
      </c>
      <c r="X20" s="98"/>
      <c r="Y20" s="97">
        <v>45887</v>
      </c>
      <c r="Z20" s="97">
        <v>49188</v>
      </c>
      <c r="AA20" s="99">
        <f t="shared" si="4"/>
        <v>7.1937585808616825E-2</v>
      </c>
    </row>
    <row r="21" spans="1:27" x14ac:dyDescent="0.25">
      <c r="A21" s="65" t="s">
        <v>102</v>
      </c>
      <c r="B21" s="65" t="s">
        <v>103</v>
      </c>
      <c r="C21" s="66">
        <v>35083</v>
      </c>
      <c r="D21" s="66">
        <v>33619</v>
      </c>
      <c r="E21" s="68">
        <f t="shared" si="0"/>
        <v>-4.1729612632899128E-2</v>
      </c>
      <c r="F21" s="67"/>
      <c r="G21" s="68">
        <v>0.109</v>
      </c>
      <c r="H21" s="68">
        <v>0.1117544875506659</v>
      </c>
      <c r="I21" s="68"/>
      <c r="J21" s="68">
        <v>7.400000000000001E-2</v>
      </c>
      <c r="K21" s="68">
        <v>5.7000000000000002E-2</v>
      </c>
      <c r="L21" s="67"/>
      <c r="M21" s="66">
        <v>14580</v>
      </c>
      <c r="N21" s="66">
        <v>13816</v>
      </c>
      <c r="O21" s="67"/>
      <c r="P21" s="66">
        <v>1151</v>
      </c>
      <c r="Q21" s="68">
        <f t="shared" si="1"/>
        <v>7.8943758573388201E-2</v>
      </c>
      <c r="R21" s="66">
        <v>1630</v>
      </c>
      <c r="S21" s="68">
        <f t="shared" si="2"/>
        <v>0.11797915460335842</v>
      </c>
      <c r="T21" s="67"/>
      <c r="U21" s="67">
        <v>41.9</v>
      </c>
      <c r="V21" s="67">
        <v>43.7</v>
      </c>
      <c r="W21" s="185">
        <f t="shared" si="3"/>
        <v>1.8000000000000043</v>
      </c>
      <c r="X21" s="67"/>
      <c r="Y21" s="66">
        <v>45692</v>
      </c>
      <c r="Z21" s="66">
        <v>54271</v>
      </c>
      <c r="AA21" s="68">
        <f t="shared" si="4"/>
        <v>0.18775715661384926</v>
      </c>
    </row>
    <row r="22" spans="1:27" x14ac:dyDescent="0.25">
      <c r="A22" s="92" t="s">
        <v>137</v>
      </c>
      <c r="B22" s="100" t="s">
        <v>140</v>
      </c>
      <c r="C22" s="93">
        <v>37416</v>
      </c>
      <c r="D22" s="93">
        <v>40544</v>
      </c>
      <c r="E22" s="95">
        <f t="shared" si="0"/>
        <v>8.360059867436391E-2</v>
      </c>
      <c r="F22" s="94"/>
      <c r="G22" s="95">
        <v>0.16500000000000001</v>
      </c>
      <c r="H22" s="95">
        <v>0.14913913448115401</v>
      </c>
      <c r="I22" s="95"/>
      <c r="J22" s="95">
        <v>0.10800000000000001</v>
      </c>
      <c r="K22" s="95">
        <v>3.4000000000000002E-2</v>
      </c>
      <c r="L22" s="94"/>
      <c r="M22" s="93">
        <v>11408</v>
      </c>
      <c r="N22" s="93">
        <v>12894</v>
      </c>
      <c r="O22" s="94"/>
      <c r="P22" s="93">
        <v>1407</v>
      </c>
      <c r="Q22" s="95">
        <f t="shared" si="1"/>
        <v>0.12333450210378681</v>
      </c>
      <c r="R22" s="93">
        <v>1925</v>
      </c>
      <c r="S22" s="95">
        <f t="shared" si="2"/>
        <v>0.14929424538545061</v>
      </c>
      <c r="T22" s="94"/>
      <c r="U22" s="94">
        <v>34.5</v>
      </c>
      <c r="V22" s="94">
        <v>35.799999999999997</v>
      </c>
      <c r="W22" s="191">
        <f t="shared" si="3"/>
        <v>1.2999999999999972</v>
      </c>
      <c r="X22" s="94"/>
      <c r="Y22" s="93">
        <v>41594</v>
      </c>
      <c r="Z22" s="93">
        <v>51346</v>
      </c>
      <c r="AA22" s="95">
        <f t="shared" si="4"/>
        <v>0.23445689282107995</v>
      </c>
    </row>
    <row r="23" spans="1:27" x14ac:dyDescent="0.25">
      <c r="A23" s="96" t="s">
        <v>59</v>
      </c>
      <c r="B23" s="96" t="s">
        <v>65</v>
      </c>
      <c r="C23" s="97">
        <v>28988</v>
      </c>
      <c r="D23" s="97">
        <v>27825</v>
      </c>
      <c r="E23" s="99">
        <f t="shared" si="0"/>
        <v>-4.0120049675727888E-2</v>
      </c>
      <c r="F23" s="98"/>
      <c r="G23" s="99">
        <v>0.11599999999999999</v>
      </c>
      <c r="H23" s="99">
        <v>0.13062196574150409</v>
      </c>
      <c r="I23" s="99"/>
      <c r="J23" s="99">
        <v>6.9000000000000006E-2</v>
      </c>
      <c r="K23" s="99">
        <v>4.7E-2</v>
      </c>
      <c r="L23" s="98"/>
      <c r="M23" s="97">
        <v>11488</v>
      </c>
      <c r="N23" s="97">
        <v>10917</v>
      </c>
      <c r="O23" s="98"/>
      <c r="P23" s="97">
        <v>854</v>
      </c>
      <c r="Q23" s="99">
        <f t="shared" si="1"/>
        <v>7.4338440111420614E-2</v>
      </c>
      <c r="R23" s="97">
        <v>1196</v>
      </c>
      <c r="S23" s="99">
        <f t="shared" si="2"/>
        <v>0.1095539067509389</v>
      </c>
      <c r="T23" s="98"/>
      <c r="U23" s="98">
        <v>42.2</v>
      </c>
      <c r="V23" s="98">
        <v>45</v>
      </c>
      <c r="W23" s="187">
        <f t="shared" si="3"/>
        <v>2.7999999999999972</v>
      </c>
      <c r="X23" s="98"/>
      <c r="Y23" s="97">
        <v>43148</v>
      </c>
      <c r="Z23" s="97">
        <v>51748</v>
      </c>
      <c r="AA23" s="99">
        <f t="shared" si="4"/>
        <v>0.19931398906090664</v>
      </c>
    </row>
    <row r="24" spans="1:27" x14ac:dyDescent="0.25">
      <c r="A24" s="77" t="s">
        <v>7</v>
      </c>
      <c r="B24" s="77" t="s">
        <v>8</v>
      </c>
      <c r="C24" s="78">
        <v>62951</v>
      </c>
      <c r="D24" s="78">
        <v>65870</v>
      </c>
      <c r="E24" s="80">
        <f t="shared" si="0"/>
        <v>4.6369398420994107E-2</v>
      </c>
      <c r="F24" s="79"/>
      <c r="G24" s="80">
        <v>0.11699999999999999</v>
      </c>
      <c r="H24" s="80">
        <v>0.10922771956794369</v>
      </c>
      <c r="I24" s="80"/>
      <c r="J24" s="80">
        <v>7.0000000000000007E-2</v>
      </c>
      <c r="K24" s="80">
        <v>5.4000000000000006E-2</v>
      </c>
      <c r="L24" s="79"/>
      <c r="M24" s="78">
        <v>24098</v>
      </c>
      <c r="N24" s="78">
        <v>24719</v>
      </c>
      <c r="O24" s="79"/>
      <c r="P24" s="78">
        <v>2059</v>
      </c>
      <c r="Q24" s="80">
        <f t="shared" si="1"/>
        <v>8.5442775334052617E-2</v>
      </c>
      <c r="R24" s="78">
        <v>2736</v>
      </c>
      <c r="S24" s="80">
        <f t="shared" si="2"/>
        <v>0.11068408916218293</v>
      </c>
      <c r="T24" s="79"/>
      <c r="U24" s="79">
        <v>38</v>
      </c>
      <c r="V24" s="79">
        <v>39.6</v>
      </c>
      <c r="W24" s="184">
        <f t="shared" si="3"/>
        <v>1.6000000000000014</v>
      </c>
      <c r="X24" s="79"/>
      <c r="Y24" s="78">
        <v>46544</v>
      </c>
      <c r="Z24" s="78">
        <v>54537</v>
      </c>
      <c r="AA24" s="80">
        <f t="shared" si="4"/>
        <v>0.17172997593674802</v>
      </c>
    </row>
    <row r="25" spans="1:27" x14ac:dyDescent="0.25">
      <c r="A25" s="96" t="s">
        <v>59</v>
      </c>
      <c r="B25" s="96" t="s">
        <v>66</v>
      </c>
      <c r="C25" s="97">
        <v>40140</v>
      </c>
      <c r="D25" s="97">
        <v>39005</v>
      </c>
      <c r="E25" s="99">
        <f t="shared" si="0"/>
        <v>-2.8276033881415048E-2</v>
      </c>
      <c r="F25" s="98"/>
      <c r="G25" s="99">
        <v>0.122</v>
      </c>
      <c r="H25" s="99">
        <v>0.10704465104098468</v>
      </c>
      <c r="I25" s="99"/>
      <c r="J25" s="99">
        <v>7.9000000000000001E-2</v>
      </c>
      <c r="K25" s="99">
        <v>7.2999999999999995E-2</v>
      </c>
      <c r="L25" s="98"/>
      <c r="M25" s="97">
        <v>15161</v>
      </c>
      <c r="N25" s="97">
        <v>15274</v>
      </c>
      <c r="O25" s="98"/>
      <c r="P25" s="97">
        <v>1599</v>
      </c>
      <c r="Q25" s="99">
        <f t="shared" si="1"/>
        <v>0.10546797704636897</v>
      </c>
      <c r="R25" s="97">
        <v>1815</v>
      </c>
      <c r="S25" s="99">
        <f t="shared" si="2"/>
        <v>0.11882938326568024</v>
      </c>
      <c r="T25" s="98"/>
      <c r="U25" s="98">
        <v>38.799999999999997</v>
      </c>
      <c r="V25" s="98">
        <v>42.1</v>
      </c>
      <c r="W25" s="187">
        <f t="shared" si="3"/>
        <v>3.3000000000000043</v>
      </c>
      <c r="X25" s="98"/>
      <c r="Y25" s="97">
        <v>49246</v>
      </c>
      <c r="Z25" s="97">
        <v>54495</v>
      </c>
      <c r="AA25" s="99">
        <f t="shared" si="4"/>
        <v>0.10658733704260244</v>
      </c>
    </row>
    <row r="26" spans="1:27" x14ac:dyDescent="0.25">
      <c r="A26" s="101" t="s">
        <v>4</v>
      </c>
      <c r="B26" s="101" t="s">
        <v>23</v>
      </c>
      <c r="C26" s="102">
        <v>12644</v>
      </c>
      <c r="D26" s="102">
        <v>12176</v>
      </c>
      <c r="E26" s="104">
        <f t="shared" si="0"/>
        <v>-3.701360329009807E-2</v>
      </c>
      <c r="F26" s="103"/>
      <c r="G26" s="104">
        <v>0.17199999999999999</v>
      </c>
      <c r="H26" s="104">
        <v>0.22857778766970843</v>
      </c>
      <c r="I26" s="104"/>
      <c r="J26" s="104">
        <v>0.105</v>
      </c>
      <c r="K26" s="104">
        <v>6.8000000000000005E-2</v>
      </c>
      <c r="L26" s="103"/>
      <c r="M26" s="102">
        <v>4415</v>
      </c>
      <c r="N26" s="102">
        <v>4493</v>
      </c>
      <c r="O26" s="103"/>
      <c r="P26" s="102">
        <v>593</v>
      </c>
      <c r="Q26" s="104">
        <f t="shared" si="1"/>
        <v>0.13431483578708947</v>
      </c>
      <c r="R26" s="102">
        <v>729</v>
      </c>
      <c r="S26" s="104">
        <f t="shared" si="2"/>
        <v>0.1622523926107278</v>
      </c>
      <c r="T26" s="103"/>
      <c r="U26" s="103">
        <v>42.8</v>
      </c>
      <c r="V26" s="103">
        <v>45.2</v>
      </c>
      <c r="W26" s="192">
        <f t="shared" si="3"/>
        <v>2.4000000000000057</v>
      </c>
      <c r="X26" s="103"/>
      <c r="Y26" s="102">
        <v>34881</v>
      </c>
      <c r="Z26" s="102">
        <v>38350</v>
      </c>
      <c r="AA26" s="104">
        <f t="shared" si="4"/>
        <v>9.9452423955735211E-2</v>
      </c>
    </row>
    <row r="27" spans="1:27" x14ac:dyDescent="0.25">
      <c r="A27" s="69" t="s">
        <v>5</v>
      </c>
      <c r="B27" s="69" t="s">
        <v>17</v>
      </c>
      <c r="C27" s="70">
        <v>61466</v>
      </c>
      <c r="D27" s="70">
        <v>63445</v>
      </c>
      <c r="E27" s="72">
        <f t="shared" si="0"/>
        <v>3.2196661568997496E-2</v>
      </c>
      <c r="F27" s="71"/>
      <c r="G27" s="72">
        <v>0.109</v>
      </c>
      <c r="H27" s="72">
        <v>0.10508179189606685</v>
      </c>
      <c r="I27" s="72"/>
      <c r="J27" s="72">
        <v>7.0000000000000007E-2</v>
      </c>
      <c r="K27" s="72">
        <v>3.7000000000000005E-2</v>
      </c>
      <c r="L27" s="71"/>
      <c r="M27" s="70">
        <v>24223</v>
      </c>
      <c r="N27" s="70">
        <v>25247</v>
      </c>
      <c r="O27" s="71"/>
      <c r="P27" s="70">
        <v>2335</v>
      </c>
      <c r="Q27" s="72">
        <f t="shared" si="1"/>
        <v>9.6395987284811954E-2</v>
      </c>
      <c r="R27" s="70">
        <v>2870</v>
      </c>
      <c r="S27" s="72">
        <f t="shared" si="2"/>
        <v>0.11367687249970293</v>
      </c>
      <c r="T27" s="71"/>
      <c r="U27" s="71">
        <v>39.799999999999997</v>
      </c>
      <c r="V27" s="71">
        <v>41.2</v>
      </c>
      <c r="W27" s="195">
        <f t="shared" si="3"/>
        <v>1.4000000000000057</v>
      </c>
      <c r="X27" s="71"/>
      <c r="Y27" s="70">
        <v>48672</v>
      </c>
      <c r="Z27" s="70">
        <v>55240</v>
      </c>
      <c r="AA27" s="72">
        <f t="shared" si="4"/>
        <v>0.1349441157133465</v>
      </c>
    </row>
    <row r="28" spans="1:27" x14ac:dyDescent="0.25">
      <c r="A28" s="96" t="s">
        <v>59</v>
      </c>
      <c r="B28" s="96" t="s">
        <v>28</v>
      </c>
      <c r="C28" s="97">
        <v>139374</v>
      </c>
      <c r="D28" s="97">
        <v>135520</v>
      </c>
      <c r="E28" s="99">
        <f t="shared" si="0"/>
        <v>-2.7652216338771938E-2</v>
      </c>
      <c r="F28" s="98"/>
      <c r="G28" s="99">
        <v>0.14199999999999999</v>
      </c>
      <c r="H28" s="99">
        <v>0.15456999051717848</v>
      </c>
      <c r="I28" s="99"/>
      <c r="J28" s="99">
        <v>9.3000000000000013E-2</v>
      </c>
      <c r="K28" s="99">
        <v>7.6999999999999999E-2</v>
      </c>
      <c r="L28" s="98"/>
      <c r="M28" s="97">
        <v>55145</v>
      </c>
      <c r="N28" s="97">
        <v>54836</v>
      </c>
      <c r="O28" s="98"/>
      <c r="P28" s="97">
        <v>7967</v>
      </c>
      <c r="Q28" s="99">
        <f t="shared" si="1"/>
        <v>0.1444736603499864</v>
      </c>
      <c r="R28" s="97">
        <v>10426</v>
      </c>
      <c r="S28" s="99">
        <f t="shared" si="2"/>
        <v>0.19013057115763368</v>
      </c>
      <c r="T28" s="98"/>
      <c r="U28" s="98">
        <v>40.200000000000003</v>
      </c>
      <c r="V28" s="98">
        <v>41.2</v>
      </c>
      <c r="W28" s="187">
        <f t="shared" si="3"/>
        <v>1</v>
      </c>
      <c r="X28" s="98"/>
      <c r="Y28" s="97">
        <v>44141</v>
      </c>
      <c r="Z28" s="97">
        <v>46275</v>
      </c>
      <c r="AA28" s="99">
        <f t="shared" si="4"/>
        <v>4.834507600643393E-2</v>
      </c>
    </row>
    <row r="29" spans="1:27" x14ac:dyDescent="0.25">
      <c r="A29" s="96" t="s">
        <v>59</v>
      </c>
      <c r="B29" s="96" t="s">
        <v>67</v>
      </c>
      <c r="C29" s="97">
        <v>195312</v>
      </c>
      <c r="D29" s="97">
        <v>202166</v>
      </c>
      <c r="E29" s="99">
        <f t="shared" si="0"/>
        <v>3.5092569836978782E-2</v>
      </c>
      <c r="F29" s="98"/>
      <c r="G29" s="99">
        <v>9.0999999999999998E-2</v>
      </c>
      <c r="H29" s="99">
        <v>9.4834718884204722E-2</v>
      </c>
      <c r="I29" s="99"/>
      <c r="J29" s="99">
        <v>6.9000000000000006E-2</v>
      </c>
      <c r="K29" s="99">
        <v>4.4000000000000004E-2</v>
      </c>
      <c r="L29" s="98"/>
      <c r="M29" s="97">
        <v>72927</v>
      </c>
      <c r="N29" s="97">
        <v>76143</v>
      </c>
      <c r="O29" s="98"/>
      <c r="P29" s="97">
        <v>4520</v>
      </c>
      <c r="Q29" s="99">
        <f t="shared" si="1"/>
        <v>6.1979788007185267E-2</v>
      </c>
      <c r="R29" s="97">
        <v>7124</v>
      </c>
      <c r="S29" s="99">
        <f t="shared" si="2"/>
        <v>9.3560800073545822E-2</v>
      </c>
      <c r="T29" s="98"/>
      <c r="U29" s="98">
        <v>37.799999999999997</v>
      </c>
      <c r="V29" s="98">
        <v>39.9</v>
      </c>
      <c r="W29" s="187">
        <f t="shared" si="3"/>
        <v>2.1000000000000014</v>
      </c>
      <c r="X29" s="98"/>
      <c r="Y29" s="97">
        <v>58472</v>
      </c>
      <c r="Z29" s="97">
        <v>64183</v>
      </c>
      <c r="AA29" s="99">
        <f t="shared" si="4"/>
        <v>9.7670679983581879E-2</v>
      </c>
    </row>
    <row r="30" spans="1:27" x14ac:dyDescent="0.25">
      <c r="A30" s="88" t="s">
        <v>116</v>
      </c>
      <c r="B30" s="88" t="s">
        <v>68</v>
      </c>
      <c r="C30" s="89">
        <v>49274</v>
      </c>
      <c r="D30" s="89">
        <v>47587</v>
      </c>
      <c r="E30" s="91">
        <f t="shared" si="0"/>
        <v>-3.4237123026342492E-2</v>
      </c>
      <c r="F30" s="90"/>
      <c r="G30" s="91">
        <v>0.10199999999999999</v>
      </c>
      <c r="H30" s="91">
        <v>0.12466670020626855</v>
      </c>
      <c r="I30" s="91"/>
      <c r="J30" s="91">
        <v>6.7000000000000004E-2</v>
      </c>
      <c r="K30" s="91">
        <v>4.2000000000000003E-2</v>
      </c>
      <c r="L30" s="90"/>
      <c r="M30" s="89">
        <v>20074</v>
      </c>
      <c r="N30" s="89">
        <v>19877</v>
      </c>
      <c r="O30" s="90"/>
      <c r="P30" s="89">
        <v>2152</v>
      </c>
      <c r="Q30" s="91">
        <f t="shared" si="1"/>
        <v>0.10720334761382884</v>
      </c>
      <c r="R30" s="89">
        <v>2827</v>
      </c>
      <c r="S30" s="91">
        <f t="shared" si="2"/>
        <v>0.14222468179302711</v>
      </c>
      <c r="T30" s="90"/>
      <c r="U30" s="90">
        <v>41.1</v>
      </c>
      <c r="V30" s="90">
        <v>42.2</v>
      </c>
      <c r="W30" s="186">
        <f t="shared" si="3"/>
        <v>1.1000000000000014</v>
      </c>
      <c r="X30" s="90"/>
      <c r="Y30" s="89">
        <v>46170</v>
      </c>
      <c r="Z30" s="89">
        <v>50295</v>
      </c>
      <c r="AA30" s="91">
        <f t="shared" si="4"/>
        <v>8.9343729694606883E-2</v>
      </c>
    </row>
    <row r="31" spans="1:27" x14ac:dyDescent="0.25">
      <c r="A31" s="59" t="s">
        <v>2</v>
      </c>
      <c r="B31" s="59" t="s">
        <v>68</v>
      </c>
      <c r="C31" s="85">
        <v>82380</v>
      </c>
      <c r="D31" s="85">
        <v>81224</v>
      </c>
      <c r="E31" s="87">
        <f t="shared" si="0"/>
        <v>-1.4032532168001943E-2</v>
      </c>
      <c r="F31" s="86"/>
      <c r="G31" s="87">
        <v>0.13600000000000001</v>
      </c>
      <c r="H31" s="87">
        <v>0.15820707070707071</v>
      </c>
      <c r="I31" s="87"/>
      <c r="J31" s="87">
        <v>8.1000000000000003E-2</v>
      </c>
      <c r="K31" s="87">
        <v>5.7999999999999996E-2</v>
      </c>
      <c r="L31" s="86"/>
      <c r="M31" s="85">
        <v>31056</v>
      </c>
      <c r="N31" s="85">
        <v>31680</v>
      </c>
      <c r="O31" s="86"/>
      <c r="P31" s="85">
        <v>4185</v>
      </c>
      <c r="Q31" s="87">
        <f t="shared" si="1"/>
        <v>0.1347565687789799</v>
      </c>
      <c r="R31" s="85">
        <v>5501</v>
      </c>
      <c r="S31" s="87">
        <f t="shared" si="2"/>
        <v>0.17364267676767678</v>
      </c>
      <c r="T31" s="86"/>
      <c r="U31" s="86">
        <v>38.1</v>
      </c>
      <c r="V31" s="86">
        <v>39.4</v>
      </c>
      <c r="W31" s="190">
        <f t="shared" si="3"/>
        <v>1.2999999999999972</v>
      </c>
      <c r="X31" s="86"/>
      <c r="Y31" s="85">
        <v>47489</v>
      </c>
      <c r="Z31" s="85">
        <v>52759</v>
      </c>
      <c r="AA31" s="87">
        <f t="shared" si="4"/>
        <v>0.1109730674471983</v>
      </c>
    </row>
    <row r="32" spans="1:27" x14ac:dyDescent="0.25">
      <c r="A32" s="96" t="s">
        <v>59</v>
      </c>
      <c r="B32" s="96" t="s">
        <v>70</v>
      </c>
      <c r="C32" s="97">
        <v>37046</v>
      </c>
      <c r="D32" s="97">
        <v>36602</v>
      </c>
      <c r="E32" s="99">
        <f t="shared" si="0"/>
        <v>-1.1985099605895373E-2</v>
      </c>
      <c r="F32" s="98"/>
      <c r="G32" s="99">
        <v>0.159</v>
      </c>
      <c r="H32" s="99">
        <v>0.14227048096331871</v>
      </c>
      <c r="I32" s="99"/>
      <c r="J32" s="99">
        <v>0.106</v>
      </c>
      <c r="K32" s="99">
        <v>6.7000000000000004E-2</v>
      </c>
      <c r="L32" s="98"/>
      <c r="M32" s="97">
        <v>14582</v>
      </c>
      <c r="N32" s="97">
        <v>14367</v>
      </c>
      <c r="O32" s="98"/>
      <c r="P32" s="97">
        <v>2124</v>
      </c>
      <c r="Q32" s="99">
        <f t="shared" si="1"/>
        <v>0.14565903168289673</v>
      </c>
      <c r="R32" s="97">
        <v>2468</v>
      </c>
      <c r="S32" s="99">
        <f t="shared" si="2"/>
        <v>0.17178255724925176</v>
      </c>
      <c r="T32" s="98"/>
      <c r="U32" s="98">
        <v>40.6</v>
      </c>
      <c r="V32" s="98">
        <v>41.4</v>
      </c>
      <c r="W32" s="187">
        <f t="shared" si="3"/>
        <v>0.79999999999999716</v>
      </c>
      <c r="X32" s="98"/>
      <c r="Y32" s="97">
        <v>39469</v>
      </c>
      <c r="Z32" s="97">
        <v>43251</v>
      </c>
      <c r="AA32" s="99">
        <f t="shared" si="4"/>
        <v>9.5822037548455752E-2</v>
      </c>
    </row>
    <row r="33" spans="1:27" x14ac:dyDescent="0.25">
      <c r="A33" s="96" t="s">
        <v>59</v>
      </c>
      <c r="B33" s="96" t="s">
        <v>73</v>
      </c>
      <c r="C33" s="97">
        <v>166108</v>
      </c>
      <c r="D33" s="97">
        <v>193024</v>
      </c>
      <c r="E33" s="99">
        <f t="shared" si="0"/>
        <v>0.1620391552483926</v>
      </c>
      <c r="F33" s="98"/>
      <c r="G33" s="99">
        <v>5.2000000000000005E-2</v>
      </c>
      <c r="H33" s="99">
        <v>5.0590094681023913E-2</v>
      </c>
      <c r="I33" s="99"/>
      <c r="J33" s="99">
        <v>4.2000000000000003E-2</v>
      </c>
      <c r="K33" s="99">
        <v>2.6000000000000002E-2</v>
      </c>
      <c r="L33" s="98"/>
      <c r="M33" s="97">
        <v>61203</v>
      </c>
      <c r="N33" s="97">
        <v>67701</v>
      </c>
      <c r="O33" s="98"/>
      <c r="P33" s="97">
        <v>2578</v>
      </c>
      <c r="Q33" s="99">
        <f t="shared" si="1"/>
        <v>4.2122118196820414E-2</v>
      </c>
      <c r="R33" s="97">
        <v>2572</v>
      </c>
      <c r="S33" s="99">
        <f t="shared" si="2"/>
        <v>3.7990576210100296E-2</v>
      </c>
      <c r="T33" s="98"/>
      <c r="U33" s="98">
        <v>36.5</v>
      </c>
      <c r="V33" s="98">
        <v>38.4</v>
      </c>
      <c r="W33" s="187">
        <f t="shared" si="3"/>
        <v>1.8999999999999986</v>
      </c>
      <c r="X33" s="98"/>
      <c r="Y33" s="97">
        <v>87908</v>
      </c>
      <c r="Z33" s="97">
        <v>100229</v>
      </c>
      <c r="AA33" s="99">
        <f t="shared" si="4"/>
        <v>0.14015789234199391</v>
      </c>
    </row>
    <row r="34" spans="1:27" x14ac:dyDescent="0.25">
      <c r="A34" s="73" t="s">
        <v>15</v>
      </c>
      <c r="B34" s="73" t="s">
        <v>18</v>
      </c>
      <c r="C34" s="74">
        <v>26584</v>
      </c>
      <c r="D34" s="74">
        <v>25694</v>
      </c>
      <c r="E34" s="76">
        <f t="shared" si="0"/>
        <v>-3.3478784231116464E-2</v>
      </c>
      <c r="F34" s="75"/>
      <c r="G34" s="76">
        <v>0.121</v>
      </c>
      <c r="H34" s="76">
        <v>0.15973023338361877</v>
      </c>
      <c r="I34" s="76"/>
      <c r="J34" s="76">
        <v>7.6999999999999999E-2</v>
      </c>
      <c r="K34" s="76">
        <v>0.06</v>
      </c>
      <c r="L34" s="75"/>
      <c r="M34" s="74">
        <v>11414</v>
      </c>
      <c r="N34" s="74">
        <v>11269</v>
      </c>
      <c r="O34" s="75"/>
      <c r="P34" s="74">
        <v>1121</v>
      </c>
      <c r="Q34" s="76">
        <f t="shared" si="1"/>
        <v>9.8212721219554933E-2</v>
      </c>
      <c r="R34" s="74">
        <v>1557</v>
      </c>
      <c r="S34" s="76">
        <f t="shared" si="2"/>
        <v>0.13816665187683025</v>
      </c>
      <c r="T34" s="75"/>
      <c r="U34" s="75">
        <v>44.6</v>
      </c>
      <c r="V34" s="75">
        <v>46.4</v>
      </c>
      <c r="W34" s="189">
        <f t="shared" si="3"/>
        <v>1.7999999999999972</v>
      </c>
      <c r="X34" s="75"/>
      <c r="Y34" s="74">
        <v>42586</v>
      </c>
      <c r="Z34" s="74">
        <v>45681</v>
      </c>
      <c r="AA34" s="76">
        <f t="shared" si="4"/>
        <v>7.2676466444371396E-2</v>
      </c>
    </row>
    <row r="35" spans="1:27" x14ac:dyDescent="0.25">
      <c r="A35" s="69" t="s">
        <v>5</v>
      </c>
      <c r="B35" s="69" t="s">
        <v>29</v>
      </c>
      <c r="C35" s="70">
        <v>88935</v>
      </c>
      <c r="D35" s="70">
        <v>87833</v>
      </c>
      <c r="E35" s="72">
        <f t="shared" si="0"/>
        <v>-1.2391072131331872E-2</v>
      </c>
      <c r="F35" s="71"/>
      <c r="G35" s="72">
        <v>0.08</v>
      </c>
      <c r="H35" s="72">
        <v>8.8092505958160469E-2</v>
      </c>
      <c r="I35" s="72"/>
      <c r="J35" s="72">
        <v>6.3E-2</v>
      </c>
      <c r="K35" s="72">
        <v>4.8000000000000001E-2</v>
      </c>
      <c r="L35" s="71"/>
      <c r="M35" s="70">
        <v>33929</v>
      </c>
      <c r="N35" s="70">
        <v>33987</v>
      </c>
      <c r="O35" s="71"/>
      <c r="P35" s="70">
        <v>1951</v>
      </c>
      <c r="Q35" s="72">
        <f t="shared" si="1"/>
        <v>5.7502431548233077E-2</v>
      </c>
      <c r="R35" s="70">
        <v>3637</v>
      </c>
      <c r="S35" s="72">
        <f t="shared" si="2"/>
        <v>0.1070115043987407</v>
      </c>
      <c r="T35" s="71"/>
      <c r="U35" s="71">
        <v>39.9</v>
      </c>
      <c r="V35" s="71">
        <v>42.4</v>
      </c>
      <c r="W35" s="195">
        <f t="shared" si="3"/>
        <v>2.5</v>
      </c>
      <c r="X35" s="71"/>
      <c r="Y35" s="70">
        <v>52571</v>
      </c>
      <c r="Z35" s="70">
        <v>56038</v>
      </c>
      <c r="AA35" s="72">
        <f t="shared" si="4"/>
        <v>6.5948907192178191E-2</v>
      </c>
    </row>
    <row r="36" spans="1:27" x14ac:dyDescent="0.25">
      <c r="A36" s="69" t="s">
        <v>5</v>
      </c>
      <c r="B36" s="69" t="s">
        <v>31</v>
      </c>
      <c r="C36" s="70">
        <v>97381</v>
      </c>
      <c r="D36" s="70">
        <v>102388</v>
      </c>
      <c r="E36" s="72">
        <f t="shared" si="0"/>
        <v>5.141660077427835E-2</v>
      </c>
      <c r="F36" s="71"/>
      <c r="G36" s="72">
        <v>0.14699999999999999</v>
      </c>
      <c r="H36" s="72">
        <v>0.13874358468219503</v>
      </c>
      <c r="I36" s="72"/>
      <c r="J36" s="72">
        <v>5.5999999999999994E-2</v>
      </c>
      <c r="K36" s="72">
        <v>0.04</v>
      </c>
      <c r="L36" s="71"/>
      <c r="M36" s="70">
        <v>39240</v>
      </c>
      <c r="N36" s="70">
        <v>40528</v>
      </c>
      <c r="O36" s="71"/>
      <c r="P36" s="70">
        <v>2959</v>
      </c>
      <c r="Q36" s="72">
        <f t="shared" si="1"/>
        <v>7.5407747196738026E-2</v>
      </c>
      <c r="R36" s="70">
        <v>4549</v>
      </c>
      <c r="S36" s="72">
        <f t="shared" si="2"/>
        <v>0.11224338728780103</v>
      </c>
      <c r="T36" s="71"/>
      <c r="U36" s="71">
        <v>33.1</v>
      </c>
      <c r="V36" s="71">
        <v>34.299999999999997</v>
      </c>
      <c r="W36" s="195">
        <f t="shared" si="3"/>
        <v>1.1999999999999957</v>
      </c>
      <c r="X36" s="71"/>
      <c r="Y36" s="70">
        <v>45846</v>
      </c>
      <c r="Z36" s="70">
        <v>52178</v>
      </c>
      <c r="AA36" s="72">
        <f t="shared" si="4"/>
        <v>0.13811455743140078</v>
      </c>
    </row>
    <row r="37" spans="1:27" x14ac:dyDescent="0.25">
      <c r="A37" s="59" t="s">
        <v>2</v>
      </c>
      <c r="B37" s="59" t="s">
        <v>121</v>
      </c>
      <c r="C37" s="85">
        <v>921202</v>
      </c>
      <c r="D37" s="85">
        <v>923995</v>
      </c>
      <c r="E37" s="87">
        <f t="shared" si="0"/>
        <v>3.0319083110978916E-3</v>
      </c>
      <c r="F37" s="86"/>
      <c r="G37" s="87">
        <v>0.14000000000000001</v>
      </c>
      <c r="H37" s="87">
        <v>0.14552593232928973</v>
      </c>
      <c r="I37" s="87"/>
      <c r="J37" s="87">
        <v>7.5999999999999998E-2</v>
      </c>
      <c r="K37" s="87">
        <v>5.5E-2</v>
      </c>
      <c r="L37" s="86"/>
      <c r="M37" s="85">
        <v>378080</v>
      </c>
      <c r="N37" s="85">
        <v>386371</v>
      </c>
      <c r="O37" s="86"/>
      <c r="P37" s="85">
        <v>44792</v>
      </c>
      <c r="Q37" s="87">
        <f t="shared" si="1"/>
        <v>0.11847228099873043</v>
      </c>
      <c r="R37" s="85">
        <v>62778</v>
      </c>
      <c r="S37" s="87">
        <f t="shared" si="2"/>
        <v>0.16248113859477031</v>
      </c>
      <c r="T37" s="86"/>
      <c r="U37" s="86">
        <v>40</v>
      </c>
      <c r="V37" s="86">
        <v>40.299999999999997</v>
      </c>
      <c r="W37" s="190">
        <f t="shared" si="3"/>
        <v>0.29999999999999716</v>
      </c>
      <c r="X37" s="86"/>
      <c r="Y37" s="85">
        <v>47372</v>
      </c>
      <c r="Z37" s="85">
        <v>54006</v>
      </c>
      <c r="AA37" s="87">
        <f t="shared" si="4"/>
        <v>0.14004053027104618</v>
      </c>
    </row>
    <row r="38" spans="1:27" x14ac:dyDescent="0.25">
      <c r="A38" s="59" t="s">
        <v>2</v>
      </c>
      <c r="B38" s="59" t="s">
        <v>3</v>
      </c>
      <c r="C38" s="85">
        <v>39416</v>
      </c>
      <c r="D38" s="85">
        <v>38233</v>
      </c>
      <c r="E38" s="87">
        <f t="shared" si="0"/>
        <v>-3.0013192612137203E-2</v>
      </c>
      <c r="F38" s="86"/>
      <c r="G38" s="87">
        <v>0.10099999999999999</v>
      </c>
      <c r="H38" s="87">
        <v>9.0974634593956868E-2</v>
      </c>
      <c r="I38" s="87"/>
      <c r="J38" s="87">
        <v>7.2000000000000008E-2</v>
      </c>
      <c r="K38" s="87">
        <v>6.7000000000000004E-2</v>
      </c>
      <c r="L38" s="86"/>
      <c r="M38" s="85">
        <v>16098</v>
      </c>
      <c r="N38" s="85">
        <v>15257</v>
      </c>
      <c r="O38" s="86"/>
      <c r="P38" s="85">
        <v>1138</v>
      </c>
      <c r="Q38" s="87">
        <f t="shared" si="1"/>
        <v>7.0692011429991305E-2</v>
      </c>
      <c r="R38" s="85">
        <v>1698</v>
      </c>
      <c r="S38" s="87">
        <f t="shared" si="2"/>
        <v>0.11129317690240545</v>
      </c>
      <c r="T38" s="86"/>
      <c r="U38" s="86">
        <v>43.6</v>
      </c>
      <c r="V38" s="86">
        <v>46.7</v>
      </c>
      <c r="W38" s="190">
        <f t="shared" si="3"/>
        <v>3.1000000000000014</v>
      </c>
      <c r="X38" s="86"/>
      <c r="Y38" s="85">
        <v>45216</v>
      </c>
      <c r="Z38" s="85">
        <v>55294</v>
      </c>
      <c r="AA38" s="87">
        <f t="shared" si="4"/>
        <v>0.22288570417551309</v>
      </c>
    </row>
    <row r="39" spans="1:27" x14ac:dyDescent="0.25">
      <c r="A39" s="105" t="s">
        <v>25</v>
      </c>
      <c r="B39" s="105" t="s">
        <v>144</v>
      </c>
      <c r="C39" s="106">
        <v>7504</v>
      </c>
      <c r="D39" s="106">
        <v>7568</v>
      </c>
      <c r="E39" s="108">
        <f t="shared" si="0"/>
        <v>8.5287846481876331E-3</v>
      </c>
      <c r="F39" s="107"/>
      <c r="G39" s="108">
        <v>0.17899999999999999</v>
      </c>
      <c r="H39" s="108">
        <v>0.21727748691099477</v>
      </c>
      <c r="I39" s="108"/>
      <c r="J39" s="108">
        <v>0.127</v>
      </c>
      <c r="K39" s="108">
        <v>9.5000000000000001E-2</v>
      </c>
      <c r="L39" s="107"/>
      <c r="M39" s="106">
        <v>2706</v>
      </c>
      <c r="N39" s="106">
        <v>3056</v>
      </c>
      <c r="O39" s="107"/>
      <c r="P39" s="106">
        <v>303</v>
      </c>
      <c r="Q39" s="108">
        <f t="shared" si="1"/>
        <v>0.11197339246119734</v>
      </c>
      <c r="R39" s="106">
        <v>623</v>
      </c>
      <c r="S39" s="108">
        <f t="shared" si="2"/>
        <v>0.20386125654450263</v>
      </c>
      <c r="T39" s="107"/>
      <c r="U39" s="107">
        <v>46.4</v>
      </c>
      <c r="V39" s="107">
        <v>49</v>
      </c>
      <c r="W39" s="193">
        <f t="shared" si="3"/>
        <v>2.6000000000000014</v>
      </c>
      <c r="X39" s="107"/>
      <c r="Y39" s="106">
        <v>35485</v>
      </c>
      <c r="Z39" s="106">
        <v>41081</v>
      </c>
      <c r="AA39" s="108">
        <f t="shared" si="4"/>
        <v>0.1577004368042835</v>
      </c>
    </row>
    <row r="40" spans="1:27" x14ac:dyDescent="0.25">
      <c r="A40" s="69" t="s">
        <v>5</v>
      </c>
      <c r="B40" s="69" t="s">
        <v>32</v>
      </c>
      <c r="C40" s="70">
        <v>4587</v>
      </c>
      <c r="D40" s="70">
        <v>4354</v>
      </c>
      <c r="E40" s="72">
        <f t="shared" si="0"/>
        <v>-5.0795727054719859E-2</v>
      </c>
      <c r="F40" s="71"/>
      <c r="G40" s="72">
        <v>0.16600000000000001</v>
      </c>
      <c r="H40" s="72">
        <v>0.11217786760990399</v>
      </c>
      <c r="I40" s="72"/>
      <c r="J40" s="72">
        <v>5.5E-2</v>
      </c>
      <c r="K40" s="72">
        <v>6.4000000000000001E-2</v>
      </c>
      <c r="L40" s="71"/>
      <c r="M40" s="70">
        <v>2048</v>
      </c>
      <c r="N40" s="70">
        <v>1979</v>
      </c>
      <c r="O40" s="71"/>
      <c r="P40" s="70">
        <v>270</v>
      </c>
      <c r="Q40" s="72">
        <f t="shared" si="1"/>
        <v>0.1318359375</v>
      </c>
      <c r="R40" s="70">
        <v>263</v>
      </c>
      <c r="S40" s="72">
        <f t="shared" si="2"/>
        <v>0.1328954017180394</v>
      </c>
      <c r="T40" s="71"/>
      <c r="U40" s="71">
        <v>47.3</v>
      </c>
      <c r="V40" s="71">
        <v>51.9</v>
      </c>
      <c r="W40" s="195">
        <f t="shared" si="3"/>
        <v>4.6000000000000014</v>
      </c>
      <c r="X40" s="71"/>
      <c r="Y40" s="70">
        <v>40180</v>
      </c>
      <c r="Z40" s="70">
        <v>47827</v>
      </c>
      <c r="AA40" s="72">
        <f t="shared" si="4"/>
        <v>0.19031856645097064</v>
      </c>
    </row>
    <row r="41" spans="1:27" x14ac:dyDescent="0.25">
      <c r="A41" s="69" t="s">
        <v>5</v>
      </c>
      <c r="B41" s="69" t="s">
        <v>33</v>
      </c>
      <c r="C41" s="70">
        <v>9534</v>
      </c>
      <c r="D41" s="70">
        <v>9035</v>
      </c>
      <c r="E41" s="72">
        <f t="shared" si="0"/>
        <v>-5.2338997272917978E-2</v>
      </c>
      <c r="F41" s="71"/>
      <c r="G41" s="72">
        <v>0.16300000000000001</v>
      </c>
      <c r="H41" s="72">
        <v>0.16584158415841585</v>
      </c>
      <c r="I41" s="72"/>
      <c r="J41" s="72">
        <v>8.900000000000001E-2</v>
      </c>
      <c r="K41" s="72">
        <v>8.3000000000000004E-2</v>
      </c>
      <c r="L41" s="71"/>
      <c r="M41" s="70">
        <v>4182</v>
      </c>
      <c r="N41" s="70">
        <v>4040</v>
      </c>
      <c r="O41" s="71"/>
      <c r="P41" s="70">
        <v>422</v>
      </c>
      <c r="Q41" s="72">
        <f t="shared" si="1"/>
        <v>0.10090865614538498</v>
      </c>
      <c r="R41" s="70">
        <v>734</v>
      </c>
      <c r="S41" s="72">
        <f t="shared" si="2"/>
        <v>0.18168316831683168</v>
      </c>
      <c r="T41" s="71"/>
      <c r="U41" s="71">
        <v>43.4</v>
      </c>
      <c r="V41" s="71">
        <v>46.2</v>
      </c>
      <c r="W41" s="195">
        <f t="shared" si="3"/>
        <v>2.8000000000000043</v>
      </c>
      <c r="X41" s="71"/>
      <c r="Y41" s="70">
        <v>37627</v>
      </c>
      <c r="Z41" s="70">
        <v>43356</v>
      </c>
      <c r="AA41" s="72">
        <f t="shared" si="4"/>
        <v>0.15225768729901401</v>
      </c>
    </row>
    <row r="42" spans="1:27" x14ac:dyDescent="0.25">
      <c r="A42" s="96" t="s">
        <v>11</v>
      </c>
      <c r="B42" s="96" t="s">
        <v>47</v>
      </c>
      <c r="C42" s="97">
        <v>30657</v>
      </c>
      <c r="D42" s="97">
        <v>30177</v>
      </c>
      <c r="E42" s="99">
        <f t="shared" si="0"/>
        <v>-1.5657109306194343E-2</v>
      </c>
      <c r="F42" s="98"/>
      <c r="G42" s="99">
        <v>0.156</v>
      </c>
      <c r="H42" s="99">
        <v>0.13284961561717198</v>
      </c>
      <c r="I42" s="99"/>
      <c r="J42" s="99">
        <v>8.4000000000000005E-2</v>
      </c>
      <c r="K42" s="99">
        <v>6.0999999999999999E-2</v>
      </c>
      <c r="L42" s="98"/>
      <c r="M42" s="97">
        <v>12498</v>
      </c>
      <c r="N42" s="97">
        <v>11577</v>
      </c>
      <c r="O42" s="98"/>
      <c r="P42" s="97">
        <v>2035</v>
      </c>
      <c r="Q42" s="99">
        <f t="shared" si="1"/>
        <v>0.16282605216834695</v>
      </c>
      <c r="R42" s="97">
        <v>1842</v>
      </c>
      <c r="S42" s="99">
        <f t="shared" si="2"/>
        <v>0.15910857735164549</v>
      </c>
      <c r="T42" s="98"/>
      <c r="U42" s="98">
        <v>41.8</v>
      </c>
      <c r="V42" s="98">
        <v>45.4</v>
      </c>
      <c r="W42" s="187">
        <f t="shared" si="3"/>
        <v>3.6000000000000014</v>
      </c>
      <c r="X42" s="98"/>
      <c r="Y42" s="97">
        <v>39831</v>
      </c>
      <c r="Z42" s="97">
        <v>45541</v>
      </c>
      <c r="AA42" s="99">
        <f t="shared" si="4"/>
        <v>0.14335567773844493</v>
      </c>
    </row>
    <row r="43" spans="1:27" x14ac:dyDescent="0.25">
      <c r="A43" s="59" t="s">
        <v>2</v>
      </c>
      <c r="B43" s="59" t="s">
        <v>47</v>
      </c>
      <c r="C43" s="85">
        <v>51697</v>
      </c>
      <c r="D43" s="85">
        <v>51054</v>
      </c>
      <c r="E43" s="87">
        <f t="shared" si="0"/>
        <v>-1.2437859063388592E-2</v>
      </c>
      <c r="F43" s="86"/>
      <c r="G43" s="87">
        <v>0.15</v>
      </c>
      <c r="H43" s="87">
        <v>0.19086305127664063</v>
      </c>
      <c r="I43" s="87"/>
      <c r="J43" s="87">
        <v>7.2999999999999995E-2</v>
      </c>
      <c r="K43" s="87">
        <v>8.199999999999999E-2</v>
      </c>
      <c r="L43" s="86"/>
      <c r="M43" s="85">
        <v>19115</v>
      </c>
      <c r="N43" s="85">
        <v>18956</v>
      </c>
      <c r="O43" s="86"/>
      <c r="P43" s="85">
        <v>2321</v>
      </c>
      <c r="Q43" s="87">
        <f t="shared" si="1"/>
        <v>0.12142296625686634</v>
      </c>
      <c r="R43" s="85">
        <v>3257</v>
      </c>
      <c r="S43" s="87">
        <f t="shared" si="2"/>
        <v>0.17181894914538931</v>
      </c>
      <c r="T43" s="86"/>
      <c r="U43" s="86">
        <v>39</v>
      </c>
      <c r="V43" s="86">
        <v>40.5</v>
      </c>
      <c r="W43" s="190">
        <f t="shared" si="3"/>
        <v>1.5</v>
      </c>
      <c r="X43" s="86"/>
      <c r="Y43" s="85">
        <v>42050</v>
      </c>
      <c r="Z43" s="85">
        <v>50733</v>
      </c>
      <c r="AA43" s="87">
        <f t="shared" si="4"/>
        <v>0.20649227110582641</v>
      </c>
    </row>
    <row r="44" spans="1:27" x14ac:dyDescent="0.25">
      <c r="A44" s="96" t="s">
        <v>59</v>
      </c>
      <c r="B44" s="96" t="s">
        <v>74</v>
      </c>
      <c r="C44" s="97">
        <v>30943</v>
      </c>
      <c r="D44" s="97">
        <v>30203</v>
      </c>
      <c r="E44" s="99">
        <f t="shared" si="0"/>
        <v>-2.3914940374236499E-2</v>
      </c>
      <c r="F44" s="98"/>
      <c r="G44" s="99">
        <v>0.19800000000000001</v>
      </c>
      <c r="H44" s="99">
        <v>0.20121527777777778</v>
      </c>
      <c r="I44" s="99"/>
      <c r="J44" s="99">
        <v>0.09</v>
      </c>
      <c r="K44" s="99">
        <v>5.7999999999999996E-2</v>
      </c>
      <c r="L44" s="98"/>
      <c r="M44" s="97">
        <v>12246</v>
      </c>
      <c r="N44" s="97">
        <v>11520</v>
      </c>
      <c r="O44" s="98"/>
      <c r="P44" s="97">
        <v>1944</v>
      </c>
      <c r="Q44" s="99">
        <f t="shared" si="1"/>
        <v>0.15874571288584027</v>
      </c>
      <c r="R44" s="97">
        <v>2537</v>
      </c>
      <c r="S44" s="99">
        <f t="shared" si="2"/>
        <v>0.22022569444444445</v>
      </c>
      <c r="T44" s="98"/>
      <c r="U44" s="98">
        <v>39.4</v>
      </c>
      <c r="V44" s="98">
        <v>40.6</v>
      </c>
      <c r="W44" s="187">
        <f t="shared" si="3"/>
        <v>1.2000000000000028</v>
      </c>
      <c r="X44" s="98"/>
      <c r="Y44" s="97">
        <v>37409</v>
      </c>
      <c r="Z44" s="97">
        <v>42002</v>
      </c>
      <c r="AA44" s="99">
        <f t="shared" si="4"/>
        <v>0.12277794113715951</v>
      </c>
    </row>
    <row r="45" spans="1:27" x14ac:dyDescent="0.25">
      <c r="A45" s="81" t="s">
        <v>13</v>
      </c>
      <c r="B45" s="81" t="s">
        <v>14</v>
      </c>
      <c r="C45" s="82">
        <v>30145</v>
      </c>
      <c r="D45" s="82">
        <v>29516</v>
      </c>
      <c r="E45" s="84">
        <f t="shared" si="0"/>
        <v>-2.0865815226405706E-2</v>
      </c>
      <c r="F45" s="83"/>
      <c r="G45" s="84">
        <v>0.124</v>
      </c>
      <c r="H45" s="84">
        <v>0.13080488832701223</v>
      </c>
      <c r="I45" s="84"/>
      <c r="J45" s="84">
        <v>5.5E-2</v>
      </c>
      <c r="K45" s="84">
        <v>4.8000000000000001E-2</v>
      </c>
      <c r="L45" s="83"/>
      <c r="M45" s="82">
        <v>12284</v>
      </c>
      <c r="N45" s="82">
        <v>11865</v>
      </c>
      <c r="O45" s="83"/>
      <c r="P45" s="82">
        <v>1092</v>
      </c>
      <c r="Q45" s="84">
        <f t="shared" si="1"/>
        <v>8.889612504070335E-2</v>
      </c>
      <c r="R45" s="82">
        <v>1960</v>
      </c>
      <c r="S45" s="84">
        <f t="shared" si="2"/>
        <v>0.16519174041297935</v>
      </c>
      <c r="T45" s="83"/>
      <c r="U45" s="83">
        <v>41.9</v>
      </c>
      <c r="V45" s="83">
        <v>45.4</v>
      </c>
      <c r="W45" s="188">
        <f t="shared" si="3"/>
        <v>3.5</v>
      </c>
      <c r="X45" s="83"/>
      <c r="Y45" s="82">
        <v>45760</v>
      </c>
      <c r="Z45" s="82">
        <v>48174</v>
      </c>
      <c r="AA45" s="84">
        <f t="shared" si="4"/>
        <v>5.2753496503496505E-2</v>
      </c>
    </row>
    <row r="46" spans="1:27" x14ac:dyDescent="0.25">
      <c r="A46" s="73" t="s">
        <v>15</v>
      </c>
      <c r="B46" s="73" t="s">
        <v>19</v>
      </c>
      <c r="C46" s="74">
        <v>16471</v>
      </c>
      <c r="D46" s="74">
        <v>15577</v>
      </c>
      <c r="E46" s="76">
        <f t="shared" si="0"/>
        <v>-5.4277214498208971E-2</v>
      </c>
      <c r="F46" s="75"/>
      <c r="G46" s="76">
        <v>0.159</v>
      </c>
      <c r="H46" s="76">
        <v>0.19309309309309308</v>
      </c>
      <c r="I46" s="76"/>
      <c r="J46" s="76">
        <v>9.6999999999999989E-2</v>
      </c>
      <c r="K46" s="76">
        <v>6.7000000000000004E-2</v>
      </c>
      <c r="L46" s="75"/>
      <c r="M46" s="74">
        <v>7302</v>
      </c>
      <c r="N46" s="74">
        <v>6660</v>
      </c>
      <c r="O46" s="75"/>
      <c r="P46" s="74">
        <v>996</v>
      </c>
      <c r="Q46" s="76">
        <f t="shared" si="1"/>
        <v>0.13640098603122433</v>
      </c>
      <c r="R46" s="74">
        <v>1096</v>
      </c>
      <c r="S46" s="76">
        <f t="shared" si="2"/>
        <v>0.16456456456456456</v>
      </c>
      <c r="T46" s="75"/>
      <c r="U46" s="75">
        <v>46.2</v>
      </c>
      <c r="V46" s="75">
        <v>48.7</v>
      </c>
      <c r="W46" s="189">
        <f t="shared" si="3"/>
        <v>2.5</v>
      </c>
      <c r="X46" s="75"/>
      <c r="Y46" s="74">
        <v>33673</v>
      </c>
      <c r="Z46" s="74">
        <v>36689</v>
      </c>
      <c r="AA46" s="76">
        <f t="shared" si="4"/>
        <v>8.9567309120066524E-2</v>
      </c>
    </row>
    <row r="47" spans="1:27" x14ac:dyDescent="0.25">
      <c r="A47" s="77" t="s">
        <v>7</v>
      </c>
      <c r="B47" s="77" t="s">
        <v>9</v>
      </c>
      <c r="C47" s="78">
        <v>54059</v>
      </c>
      <c r="D47" s="78">
        <v>56424</v>
      </c>
      <c r="E47" s="80">
        <f t="shared" si="0"/>
        <v>4.3748497012523355E-2</v>
      </c>
      <c r="F47" s="79"/>
      <c r="G47" s="80">
        <v>0.16699999999999998</v>
      </c>
      <c r="H47" s="80">
        <v>0.17651184929104666</v>
      </c>
      <c r="I47" s="80"/>
      <c r="J47" s="80">
        <v>7.9000000000000001E-2</v>
      </c>
      <c r="K47" s="80">
        <v>5.7000000000000002E-2</v>
      </c>
      <c r="L47" s="79"/>
      <c r="M47" s="78">
        <v>19229</v>
      </c>
      <c r="N47" s="78">
        <v>19959</v>
      </c>
      <c r="O47" s="79"/>
      <c r="P47" s="78">
        <v>1525</v>
      </c>
      <c r="Q47" s="80">
        <f t="shared" si="1"/>
        <v>7.9307296271256961E-2</v>
      </c>
      <c r="R47" s="78">
        <v>3252</v>
      </c>
      <c r="S47" s="80">
        <f t="shared" si="2"/>
        <v>0.16293401473019689</v>
      </c>
      <c r="T47" s="79"/>
      <c r="U47" s="79">
        <v>35.299999999999997</v>
      </c>
      <c r="V47" s="79">
        <v>37</v>
      </c>
      <c r="W47" s="184">
        <f t="shared" si="3"/>
        <v>1.7000000000000028</v>
      </c>
      <c r="X47" s="79"/>
      <c r="Y47" s="78">
        <v>40916</v>
      </c>
      <c r="Z47" s="78">
        <v>43452</v>
      </c>
      <c r="AA47" s="80">
        <f t="shared" si="4"/>
        <v>6.198064326913677E-2</v>
      </c>
    </row>
    <row r="48" spans="1:27" x14ac:dyDescent="0.25">
      <c r="A48" s="101" t="s">
        <v>4</v>
      </c>
      <c r="B48" s="101" t="s">
        <v>24</v>
      </c>
      <c r="C48" s="102">
        <v>36311</v>
      </c>
      <c r="D48" s="102">
        <v>35030</v>
      </c>
      <c r="E48" s="104">
        <f t="shared" ref="E48:E79" si="5">(D48-C48)/C48</f>
        <v>-3.5278565723885325E-2</v>
      </c>
      <c r="F48" s="103"/>
      <c r="G48" s="104">
        <v>0.20399999999999999</v>
      </c>
      <c r="H48" s="104">
        <v>0.187</v>
      </c>
      <c r="I48" s="104"/>
      <c r="J48" s="104">
        <v>9.1999999999999998E-2</v>
      </c>
      <c r="K48" s="104">
        <v>4.9000000000000002E-2</v>
      </c>
      <c r="L48" s="103"/>
      <c r="M48" s="102">
        <v>14650</v>
      </c>
      <c r="N48" s="102">
        <v>14084</v>
      </c>
      <c r="O48" s="103"/>
      <c r="P48" s="102">
        <v>2216</v>
      </c>
      <c r="Q48" s="104">
        <f t="shared" ref="Q48:Q79" si="6">P48/M48</f>
        <v>0.15126279863481229</v>
      </c>
      <c r="R48" s="102">
        <v>2200</v>
      </c>
      <c r="S48" s="104">
        <f t="shared" ref="S48:S79" si="7">R48/N48</f>
        <v>0.15620562340244248</v>
      </c>
      <c r="T48" s="103"/>
      <c r="U48" s="103">
        <v>43.9</v>
      </c>
      <c r="V48" s="103">
        <v>45.9</v>
      </c>
      <c r="W48" s="103">
        <f>V48-U48</f>
        <v>2</v>
      </c>
      <c r="X48" s="103"/>
      <c r="Y48" s="102">
        <v>34705</v>
      </c>
      <c r="Z48" s="102">
        <v>39233</v>
      </c>
      <c r="AA48" s="104">
        <f t="shared" ref="AA48:AA79" si="8">(Z48-Y48)/Y48</f>
        <v>0.13047111367238151</v>
      </c>
    </row>
    <row r="49" spans="1:27" x14ac:dyDescent="0.25">
      <c r="A49" s="96" t="s">
        <v>11</v>
      </c>
      <c r="B49" s="96" t="s">
        <v>48</v>
      </c>
      <c r="C49" s="97">
        <v>54309</v>
      </c>
      <c r="D49" s="97">
        <v>54468</v>
      </c>
      <c r="E49" s="99">
        <f t="shared" si="5"/>
        <v>2.9276915428382037E-3</v>
      </c>
      <c r="F49" s="98"/>
      <c r="G49" s="99">
        <v>0.10800000000000001</v>
      </c>
      <c r="H49" s="99">
        <v>0.12587648897524711</v>
      </c>
      <c r="I49" s="99"/>
      <c r="J49" s="99">
        <v>6.3E-2</v>
      </c>
      <c r="K49" s="99">
        <v>5.7000000000000002E-2</v>
      </c>
      <c r="L49" s="98"/>
      <c r="M49" s="97">
        <v>23300</v>
      </c>
      <c r="N49" s="97">
        <v>23674</v>
      </c>
      <c r="O49" s="98"/>
      <c r="P49" s="97">
        <v>2154</v>
      </c>
      <c r="Q49" s="99">
        <f t="shared" si="6"/>
        <v>9.2446351931330467E-2</v>
      </c>
      <c r="R49" s="97">
        <v>2982</v>
      </c>
      <c r="S49" s="99">
        <f t="shared" si="7"/>
        <v>0.12596096984033117</v>
      </c>
      <c r="T49" s="98"/>
      <c r="U49" s="98">
        <v>45.2</v>
      </c>
      <c r="V49" s="98">
        <v>48.1</v>
      </c>
      <c r="W49" s="187">
        <f t="shared" ref="W49:W92" si="9">(V49-U49)</f>
        <v>2.8999999999999986</v>
      </c>
      <c r="X49" s="98"/>
      <c r="Y49" s="97">
        <v>47533</v>
      </c>
      <c r="Z49" s="97">
        <v>51438</v>
      </c>
      <c r="AA49" s="99">
        <f t="shared" si="8"/>
        <v>8.2153451286474666E-2</v>
      </c>
    </row>
    <row r="50" spans="1:27" x14ac:dyDescent="0.25">
      <c r="A50" s="96" t="s">
        <v>59</v>
      </c>
      <c r="B50" s="96" t="s">
        <v>76</v>
      </c>
      <c r="C50" s="97">
        <v>32104</v>
      </c>
      <c r="D50" s="97">
        <v>31576</v>
      </c>
      <c r="E50" s="99">
        <f t="shared" si="5"/>
        <v>-1.6446548716670818E-2</v>
      </c>
      <c r="F50" s="98"/>
      <c r="G50" s="99">
        <v>0.17899999999999999</v>
      </c>
      <c r="H50" s="99">
        <v>0.15660542432195976</v>
      </c>
      <c r="I50" s="99"/>
      <c r="J50" s="99">
        <v>8.4000000000000005E-2</v>
      </c>
      <c r="K50" s="99">
        <v>6.8000000000000005E-2</v>
      </c>
      <c r="L50" s="98"/>
      <c r="M50" s="97">
        <v>11768</v>
      </c>
      <c r="N50" s="97">
        <v>11430</v>
      </c>
      <c r="O50" s="98"/>
      <c r="P50" s="97">
        <v>939</v>
      </c>
      <c r="Q50" s="99">
        <f t="shared" si="6"/>
        <v>7.9792658055744398E-2</v>
      </c>
      <c r="R50" s="97">
        <v>1568</v>
      </c>
      <c r="S50" s="99">
        <f t="shared" si="7"/>
        <v>0.13718285214348205</v>
      </c>
      <c r="T50" s="98"/>
      <c r="U50" s="98">
        <v>34.4</v>
      </c>
      <c r="V50" s="98">
        <v>35.6</v>
      </c>
      <c r="W50" s="187">
        <f t="shared" si="9"/>
        <v>1.2000000000000028</v>
      </c>
      <c r="X50" s="98"/>
      <c r="Y50" s="97">
        <v>41343</v>
      </c>
      <c r="Z50" s="97">
        <v>46404</v>
      </c>
      <c r="AA50" s="99">
        <f t="shared" si="8"/>
        <v>0.12241491909150279</v>
      </c>
    </row>
    <row r="51" spans="1:27" x14ac:dyDescent="0.25">
      <c r="A51" s="96" t="s">
        <v>59</v>
      </c>
      <c r="B51" s="96" t="s">
        <v>77</v>
      </c>
      <c r="C51" s="97">
        <v>15867</v>
      </c>
      <c r="D51" s="97">
        <v>15397</v>
      </c>
      <c r="E51" s="99">
        <f t="shared" si="5"/>
        <v>-2.9621226444822589E-2</v>
      </c>
      <c r="F51" s="98"/>
      <c r="G51" s="99">
        <v>0.185</v>
      </c>
      <c r="H51" s="99">
        <v>0.14874031007751937</v>
      </c>
      <c r="I51" s="99"/>
      <c r="J51" s="99">
        <v>7.0000000000000007E-2</v>
      </c>
      <c r="K51" s="99">
        <v>4.9000000000000002E-2</v>
      </c>
      <c r="L51" s="98"/>
      <c r="M51" s="97">
        <v>6377</v>
      </c>
      <c r="N51" s="97">
        <v>6192</v>
      </c>
      <c r="O51" s="98"/>
      <c r="P51" s="97">
        <v>847</v>
      </c>
      <c r="Q51" s="99">
        <f t="shared" si="6"/>
        <v>0.13282107574094401</v>
      </c>
      <c r="R51" s="97">
        <v>882</v>
      </c>
      <c r="S51" s="99">
        <f t="shared" si="7"/>
        <v>0.14244186046511628</v>
      </c>
      <c r="T51" s="98"/>
      <c r="U51" s="98">
        <v>43.5</v>
      </c>
      <c r="V51" s="98">
        <v>46</v>
      </c>
      <c r="W51" s="187">
        <f t="shared" si="9"/>
        <v>2.5</v>
      </c>
      <c r="X51" s="98"/>
      <c r="Y51" s="97">
        <v>35363</v>
      </c>
      <c r="Z51" s="97">
        <v>46223</v>
      </c>
      <c r="AA51" s="99">
        <f t="shared" si="8"/>
        <v>0.30710064191386477</v>
      </c>
    </row>
    <row r="52" spans="1:27" x14ac:dyDescent="0.25">
      <c r="A52" s="96" t="s">
        <v>59</v>
      </c>
      <c r="B52" s="96" t="s">
        <v>79</v>
      </c>
      <c r="C52" s="97">
        <v>29338</v>
      </c>
      <c r="D52" s="97">
        <v>28547</v>
      </c>
      <c r="E52" s="99">
        <f t="shared" si="5"/>
        <v>-2.6961619742313724E-2</v>
      </c>
      <c r="F52" s="98"/>
      <c r="G52" s="99">
        <v>0.16800000000000001</v>
      </c>
      <c r="H52" s="99">
        <v>0.14634362797302095</v>
      </c>
      <c r="I52" s="99"/>
      <c r="J52" s="99">
        <v>8.4000000000000005E-2</v>
      </c>
      <c r="K52" s="99">
        <v>7.400000000000001E-2</v>
      </c>
      <c r="L52" s="98"/>
      <c r="M52" s="97">
        <v>11486</v>
      </c>
      <c r="N52" s="97">
        <v>11268</v>
      </c>
      <c r="O52" s="98"/>
      <c r="P52" s="97">
        <v>1628</v>
      </c>
      <c r="Q52" s="99">
        <f t="shared" si="6"/>
        <v>0.14173776771722096</v>
      </c>
      <c r="R52" s="97">
        <v>2375</v>
      </c>
      <c r="S52" s="99">
        <f t="shared" si="7"/>
        <v>0.21077387291444799</v>
      </c>
      <c r="T52" s="98"/>
      <c r="U52" s="98">
        <v>40</v>
      </c>
      <c r="V52" s="98">
        <v>42.7</v>
      </c>
      <c r="W52" s="187">
        <f t="shared" si="9"/>
        <v>2.7000000000000028</v>
      </c>
      <c r="X52" s="98"/>
      <c r="Y52" s="97">
        <v>39586</v>
      </c>
      <c r="Z52" s="97">
        <v>48073</v>
      </c>
      <c r="AA52" s="99">
        <f t="shared" si="8"/>
        <v>0.21439397766887283</v>
      </c>
    </row>
    <row r="53" spans="1:27" x14ac:dyDescent="0.25">
      <c r="A53" s="96" t="s">
        <v>59</v>
      </c>
      <c r="B53" s="96" t="s">
        <v>80</v>
      </c>
      <c r="C53" s="97">
        <v>42068</v>
      </c>
      <c r="D53" s="97">
        <v>43808</v>
      </c>
      <c r="E53" s="99">
        <f t="shared" si="5"/>
        <v>4.1361605020443094E-2</v>
      </c>
      <c r="F53" s="98"/>
      <c r="G53" s="99">
        <v>0.122</v>
      </c>
      <c r="H53" s="99">
        <v>0.11597444089456869</v>
      </c>
      <c r="I53" s="99"/>
      <c r="J53" s="99">
        <v>5.7000000000000002E-2</v>
      </c>
      <c r="K53" s="99">
        <v>2.7999999999999997E-2</v>
      </c>
      <c r="L53" s="98"/>
      <c r="M53" s="97">
        <v>12120</v>
      </c>
      <c r="N53" s="97">
        <v>12520</v>
      </c>
      <c r="O53" s="98"/>
      <c r="P53" s="97">
        <v>653</v>
      </c>
      <c r="Q53" s="99">
        <f t="shared" si="6"/>
        <v>5.3877887788778875E-2</v>
      </c>
      <c r="R53" s="97">
        <v>721</v>
      </c>
      <c r="S53" s="99">
        <f t="shared" si="7"/>
        <v>5.7587859424920125E-2</v>
      </c>
      <c r="T53" s="98"/>
      <c r="U53" s="98">
        <v>29.3</v>
      </c>
      <c r="V53" s="98">
        <v>30.8</v>
      </c>
      <c r="W53" s="187">
        <f t="shared" si="9"/>
        <v>1.5</v>
      </c>
      <c r="X53" s="98"/>
      <c r="Y53" s="97">
        <v>43533</v>
      </c>
      <c r="Z53" s="97">
        <v>58728</v>
      </c>
      <c r="AA53" s="99">
        <f t="shared" si="8"/>
        <v>0.34904555165047207</v>
      </c>
    </row>
    <row r="54" spans="1:27" x14ac:dyDescent="0.25">
      <c r="A54" s="73" t="s">
        <v>15</v>
      </c>
      <c r="B54" s="73" t="s">
        <v>145</v>
      </c>
      <c r="C54" s="74">
        <v>36192</v>
      </c>
      <c r="D54" s="74">
        <v>36333</v>
      </c>
      <c r="E54" s="76">
        <f t="shared" si="5"/>
        <v>3.895888594164456E-3</v>
      </c>
      <c r="F54" s="75"/>
      <c r="G54" s="76">
        <v>0.23199999999999998</v>
      </c>
      <c r="H54" s="76">
        <v>0.2042258873603405</v>
      </c>
      <c r="I54" s="76"/>
      <c r="J54" s="76">
        <v>0.08</v>
      </c>
      <c r="K54" s="76">
        <v>6.8000000000000005E-2</v>
      </c>
      <c r="L54" s="75"/>
      <c r="M54" s="74">
        <v>13991</v>
      </c>
      <c r="N54" s="74">
        <v>13157</v>
      </c>
      <c r="O54" s="75"/>
      <c r="P54" s="74">
        <v>1819</v>
      </c>
      <c r="Q54" s="76">
        <f t="shared" si="6"/>
        <v>0.13001215066828675</v>
      </c>
      <c r="R54" s="74">
        <v>1605</v>
      </c>
      <c r="S54" s="76">
        <f t="shared" si="7"/>
        <v>0.12198829520407388</v>
      </c>
      <c r="T54" s="75"/>
      <c r="U54" s="75">
        <v>33.1</v>
      </c>
      <c r="V54" s="75">
        <v>32.9</v>
      </c>
      <c r="W54" s="189">
        <f t="shared" si="9"/>
        <v>-0.20000000000000284</v>
      </c>
      <c r="X54" s="75"/>
      <c r="Y54" s="74">
        <v>34174</v>
      </c>
      <c r="Z54" s="74">
        <v>41379</v>
      </c>
      <c r="AA54" s="76">
        <f t="shared" si="8"/>
        <v>0.21083279686311232</v>
      </c>
    </row>
    <row r="55" spans="1:27" x14ac:dyDescent="0.25">
      <c r="A55" s="73" t="s">
        <v>15</v>
      </c>
      <c r="B55" s="73" t="s">
        <v>20</v>
      </c>
      <c r="C55" s="74">
        <v>12057</v>
      </c>
      <c r="D55" s="74">
        <v>11291</v>
      </c>
      <c r="E55" s="76">
        <f t="shared" si="5"/>
        <v>-6.3531558430787088E-2</v>
      </c>
      <c r="F55" s="75"/>
      <c r="G55" s="76">
        <v>0.13200000000000001</v>
      </c>
      <c r="H55" s="76">
        <v>0.14619002822201316</v>
      </c>
      <c r="I55" s="76"/>
      <c r="J55" s="76">
        <v>7.400000000000001E-2</v>
      </c>
      <c r="K55" s="76">
        <v>5.7000000000000002E-2</v>
      </c>
      <c r="L55" s="75"/>
      <c r="M55" s="74">
        <v>5386</v>
      </c>
      <c r="N55" s="74">
        <v>5315</v>
      </c>
      <c r="O55" s="75"/>
      <c r="P55" s="74">
        <v>585</v>
      </c>
      <c r="Q55" s="76">
        <f t="shared" si="6"/>
        <v>0.10861492759004827</v>
      </c>
      <c r="R55" s="74">
        <v>638</v>
      </c>
      <c r="S55" s="76">
        <f t="shared" si="7"/>
        <v>0.1200376293508937</v>
      </c>
      <c r="T55" s="75"/>
      <c r="U55" s="75">
        <v>50.7</v>
      </c>
      <c r="V55" s="75">
        <v>53.8</v>
      </c>
      <c r="W55" s="189">
        <f t="shared" si="9"/>
        <v>3.0999999999999943</v>
      </c>
      <c r="X55" s="75"/>
      <c r="Y55" s="74">
        <v>33734</v>
      </c>
      <c r="Z55" s="74">
        <v>36773</v>
      </c>
      <c r="AA55" s="76">
        <f t="shared" si="8"/>
        <v>9.0087152427817632E-2</v>
      </c>
    </row>
    <row r="56" spans="1:27" x14ac:dyDescent="0.25">
      <c r="A56" s="69" t="s">
        <v>5</v>
      </c>
      <c r="B56" s="69" t="s">
        <v>20</v>
      </c>
      <c r="C56" s="70">
        <v>6075</v>
      </c>
      <c r="D56" s="70">
        <v>5748</v>
      </c>
      <c r="E56" s="72">
        <f t="shared" si="5"/>
        <v>-5.3827160493827159E-2</v>
      </c>
      <c r="F56" s="71"/>
      <c r="G56" s="72">
        <v>0.155</v>
      </c>
      <c r="H56" s="72">
        <v>0.15230664857530529</v>
      </c>
      <c r="I56" s="72"/>
      <c r="J56" s="72">
        <v>8.1000000000000003E-2</v>
      </c>
      <c r="K56" s="72">
        <v>7.8E-2</v>
      </c>
      <c r="L56" s="71"/>
      <c r="M56" s="70">
        <v>3016</v>
      </c>
      <c r="N56" s="70">
        <v>2948</v>
      </c>
      <c r="O56" s="71"/>
      <c r="P56" s="70">
        <v>339</v>
      </c>
      <c r="Q56" s="72">
        <f t="shared" si="6"/>
        <v>0.11240053050397877</v>
      </c>
      <c r="R56" s="70">
        <v>465</v>
      </c>
      <c r="S56" s="72">
        <f t="shared" si="7"/>
        <v>0.15773405698778833</v>
      </c>
      <c r="T56" s="71"/>
      <c r="U56" s="71">
        <v>49.9</v>
      </c>
      <c r="V56" s="71">
        <v>53.8</v>
      </c>
      <c r="W56" s="195">
        <f t="shared" si="9"/>
        <v>3.8999999999999986</v>
      </c>
      <c r="X56" s="71"/>
      <c r="Y56" s="70">
        <v>35618</v>
      </c>
      <c r="Z56" s="70">
        <v>39855</v>
      </c>
      <c r="AA56" s="72">
        <f t="shared" si="8"/>
        <v>0.11895670728283453</v>
      </c>
    </row>
    <row r="57" spans="1:27" x14ac:dyDescent="0.25">
      <c r="A57" s="59" t="s">
        <v>2</v>
      </c>
      <c r="B57" s="59" t="s">
        <v>82</v>
      </c>
      <c r="C57" s="85">
        <v>115069</v>
      </c>
      <c r="D57" s="85">
        <v>116567</v>
      </c>
      <c r="E57" s="87">
        <f t="shared" si="5"/>
        <v>1.3018275990927183E-2</v>
      </c>
      <c r="F57" s="86"/>
      <c r="G57" s="87">
        <v>0.14300000000000002</v>
      </c>
      <c r="H57" s="87">
        <v>0.14254964588251631</v>
      </c>
      <c r="I57" s="87"/>
      <c r="J57" s="87">
        <v>0.09</v>
      </c>
      <c r="K57" s="87">
        <v>0.08</v>
      </c>
      <c r="L57" s="86"/>
      <c r="M57" s="85">
        <v>44109</v>
      </c>
      <c r="N57" s="85">
        <v>43206</v>
      </c>
      <c r="O57" s="86"/>
      <c r="P57" s="85">
        <v>5047</v>
      </c>
      <c r="Q57" s="87">
        <f t="shared" si="6"/>
        <v>0.11442109320093405</v>
      </c>
      <c r="R57" s="85">
        <v>7057</v>
      </c>
      <c r="S57" s="87">
        <f t="shared" si="7"/>
        <v>0.16333379623200481</v>
      </c>
      <c r="T57" s="86"/>
      <c r="U57" s="86">
        <v>32.6</v>
      </c>
      <c r="V57" s="86">
        <v>31.9</v>
      </c>
      <c r="W57" s="190">
        <f t="shared" si="9"/>
        <v>-0.70000000000000284</v>
      </c>
      <c r="X57" s="86"/>
      <c r="Y57" s="85">
        <v>43410</v>
      </c>
      <c r="Z57" s="85">
        <v>50322</v>
      </c>
      <c r="AA57" s="87">
        <f t="shared" si="8"/>
        <v>0.15922598479612993</v>
      </c>
    </row>
    <row r="58" spans="1:27" x14ac:dyDescent="0.25">
      <c r="A58" s="110" t="s">
        <v>138</v>
      </c>
      <c r="B58" s="111" t="s">
        <v>141</v>
      </c>
      <c r="C58" s="112">
        <v>192770</v>
      </c>
      <c r="D58" s="112">
        <v>187827</v>
      </c>
      <c r="E58" s="114">
        <f t="shared" si="5"/>
        <v>-2.5641956736006642E-2</v>
      </c>
      <c r="F58" s="113"/>
      <c r="G58" s="114">
        <v>0.13600000000000001</v>
      </c>
      <c r="H58" s="114">
        <v>0.15609154447033027</v>
      </c>
      <c r="I58" s="114"/>
      <c r="J58" s="114">
        <v>6.8000000000000005E-2</v>
      </c>
      <c r="K58" s="114">
        <v>6.5000000000000002E-2</v>
      </c>
      <c r="L58" s="113"/>
      <c r="M58" s="112">
        <v>82501</v>
      </c>
      <c r="N58" s="112">
        <v>80267</v>
      </c>
      <c r="O58" s="113"/>
      <c r="P58" s="112">
        <v>10037</v>
      </c>
      <c r="Q58" s="114">
        <f t="shared" si="6"/>
        <v>0.12165913140446782</v>
      </c>
      <c r="R58" s="112">
        <v>12403</v>
      </c>
      <c r="S58" s="114">
        <f t="shared" si="7"/>
        <v>0.15452178354741053</v>
      </c>
      <c r="T58" s="113"/>
      <c r="U58" s="113">
        <v>42.3</v>
      </c>
      <c r="V58" s="113">
        <v>43.1</v>
      </c>
      <c r="W58" s="194">
        <f t="shared" si="9"/>
        <v>0.80000000000000426</v>
      </c>
      <c r="X58" s="113"/>
      <c r="Y58" s="112">
        <v>42669</v>
      </c>
      <c r="Z58" s="112">
        <v>46859</v>
      </c>
      <c r="AA58" s="114">
        <f t="shared" si="8"/>
        <v>9.819775481028381E-2</v>
      </c>
    </row>
    <row r="59" spans="1:27" x14ac:dyDescent="0.25">
      <c r="A59" s="96" t="s">
        <v>11</v>
      </c>
      <c r="B59" s="96" t="s">
        <v>49</v>
      </c>
      <c r="C59" s="97">
        <v>121925</v>
      </c>
      <c r="D59" s="97">
        <v>121289</v>
      </c>
      <c r="E59" s="99">
        <f t="shared" si="5"/>
        <v>-5.2163215091244617E-3</v>
      </c>
      <c r="F59" s="98"/>
      <c r="G59" s="99">
        <v>0.128</v>
      </c>
      <c r="H59" s="99">
        <v>0.13757712271080208</v>
      </c>
      <c r="I59" s="99"/>
      <c r="J59" s="99">
        <v>6.6000000000000003E-2</v>
      </c>
      <c r="K59" s="99">
        <v>5.7000000000000002E-2</v>
      </c>
      <c r="L59" s="98"/>
      <c r="M59" s="97">
        <v>50869</v>
      </c>
      <c r="N59" s="97">
        <v>51055</v>
      </c>
      <c r="O59" s="98"/>
      <c r="P59" s="97">
        <v>7835</v>
      </c>
      <c r="Q59" s="99">
        <f t="shared" si="6"/>
        <v>0.15402307888891073</v>
      </c>
      <c r="R59" s="97">
        <v>8934</v>
      </c>
      <c r="S59" s="99">
        <f t="shared" si="7"/>
        <v>0.17498775829987268</v>
      </c>
      <c r="T59" s="98"/>
      <c r="U59" s="98">
        <v>41.8</v>
      </c>
      <c r="V59" s="98">
        <v>44.2</v>
      </c>
      <c r="W59" s="187">
        <f t="shared" si="9"/>
        <v>2.4000000000000057</v>
      </c>
      <c r="X59" s="98"/>
      <c r="Y59" s="97">
        <v>45973</v>
      </c>
      <c r="Z59" s="97">
        <v>50116</v>
      </c>
      <c r="AA59" s="99">
        <f t="shared" si="8"/>
        <v>9.0118112805342265E-2</v>
      </c>
    </row>
    <row r="60" spans="1:27" x14ac:dyDescent="0.25">
      <c r="A60" s="96" t="s">
        <v>59</v>
      </c>
      <c r="B60" s="96" t="s">
        <v>50</v>
      </c>
      <c r="C60" s="97">
        <v>60201</v>
      </c>
      <c r="D60" s="97">
        <v>60945</v>
      </c>
      <c r="E60" s="99">
        <f t="shared" si="5"/>
        <v>1.2358598694373847E-2</v>
      </c>
      <c r="F60" s="98"/>
      <c r="G60" s="99">
        <v>0.13300000000000001</v>
      </c>
      <c r="H60" s="99">
        <v>0.13199018468293944</v>
      </c>
      <c r="I60" s="99"/>
      <c r="J60" s="99">
        <v>7.2000000000000008E-2</v>
      </c>
      <c r="K60" s="99">
        <v>5.7999999999999996E-2</v>
      </c>
      <c r="L60" s="98"/>
      <c r="M60" s="97">
        <v>22582</v>
      </c>
      <c r="N60" s="97">
        <v>23229</v>
      </c>
      <c r="O60" s="98"/>
      <c r="P60" s="97">
        <v>2663</v>
      </c>
      <c r="Q60" s="99">
        <f t="shared" si="6"/>
        <v>0.11792578159596138</v>
      </c>
      <c r="R60" s="97">
        <v>2934</v>
      </c>
      <c r="S60" s="99">
        <f t="shared" si="7"/>
        <v>0.12630763270050369</v>
      </c>
      <c r="T60" s="98"/>
      <c r="U60" s="98">
        <v>38</v>
      </c>
      <c r="V60" s="98">
        <v>38.9</v>
      </c>
      <c r="W60" s="187">
        <f t="shared" si="9"/>
        <v>0.89999999999999858</v>
      </c>
      <c r="X60" s="98"/>
      <c r="Y60" s="97">
        <v>45655</v>
      </c>
      <c r="Z60" s="97">
        <v>51211</v>
      </c>
      <c r="AA60" s="99">
        <f t="shared" si="8"/>
        <v>0.12169532362282334</v>
      </c>
    </row>
    <row r="61" spans="1:27" x14ac:dyDescent="0.25">
      <c r="A61" s="69" t="s">
        <v>5</v>
      </c>
      <c r="B61" s="69" t="s">
        <v>35</v>
      </c>
      <c r="C61" s="70">
        <v>20218</v>
      </c>
      <c r="D61" s="70">
        <v>19190</v>
      </c>
      <c r="E61" s="72">
        <f t="shared" si="5"/>
        <v>-5.0845780987239096E-2</v>
      </c>
      <c r="F61" s="71"/>
      <c r="G61" s="72">
        <v>0.12</v>
      </c>
      <c r="H61" s="72">
        <v>0.14665741383298636</v>
      </c>
      <c r="I61" s="72"/>
      <c r="J61" s="72">
        <v>7.4999999999999997E-2</v>
      </c>
      <c r="K61" s="72">
        <v>6.7000000000000004E-2</v>
      </c>
      <c r="L61" s="71"/>
      <c r="M61" s="70">
        <v>8805</v>
      </c>
      <c r="N61" s="70">
        <v>8646</v>
      </c>
      <c r="O61" s="71"/>
      <c r="P61" s="70">
        <v>1039</v>
      </c>
      <c r="Q61" s="72">
        <f t="shared" si="6"/>
        <v>0.11800113571834185</v>
      </c>
      <c r="R61" s="70">
        <v>1458</v>
      </c>
      <c r="S61" s="72">
        <f t="shared" si="7"/>
        <v>0.16863289382373353</v>
      </c>
      <c r="T61" s="71"/>
      <c r="U61" s="71">
        <v>44.9</v>
      </c>
      <c r="V61" s="71">
        <v>47.6</v>
      </c>
      <c r="W61" s="195">
        <f t="shared" si="9"/>
        <v>2.7000000000000028</v>
      </c>
      <c r="X61" s="71"/>
      <c r="Y61" s="70">
        <v>41034</v>
      </c>
      <c r="Z61" s="70">
        <v>44122</v>
      </c>
      <c r="AA61" s="72">
        <f t="shared" si="8"/>
        <v>7.5254666861626948E-2</v>
      </c>
    </row>
    <row r="62" spans="1:27" x14ac:dyDescent="0.25">
      <c r="A62" s="65" t="s">
        <v>102</v>
      </c>
      <c r="B62" s="65" t="s">
        <v>106</v>
      </c>
      <c r="C62" s="66">
        <v>113789</v>
      </c>
      <c r="D62" s="66">
        <v>111151</v>
      </c>
      <c r="E62" s="68">
        <f t="shared" si="5"/>
        <v>-2.3183260244839132E-2</v>
      </c>
      <c r="F62" s="67"/>
      <c r="G62" s="68">
        <v>0.107</v>
      </c>
      <c r="H62" s="68">
        <v>0.12558495320374369</v>
      </c>
      <c r="I62" s="68"/>
      <c r="J62" s="68">
        <v>9.5000000000000001E-2</v>
      </c>
      <c r="K62" s="68">
        <v>8.3000000000000004E-2</v>
      </c>
      <c r="L62" s="67"/>
      <c r="M62" s="66">
        <v>45326</v>
      </c>
      <c r="N62" s="66">
        <v>44448</v>
      </c>
      <c r="O62" s="67"/>
      <c r="P62" s="66">
        <v>3453</v>
      </c>
      <c r="Q62" s="68">
        <f t="shared" si="6"/>
        <v>7.6181441115474563E-2</v>
      </c>
      <c r="R62" s="66">
        <v>5871</v>
      </c>
      <c r="S62" s="68">
        <f t="shared" si="7"/>
        <v>0.13208693304535638</v>
      </c>
      <c r="T62" s="67"/>
      <c r="U62" s="67">
        <v>40.5</v>
      </c>
      <c r="V62" s="67">
        <v>41.8</v>
      </c>
      <c r="W62" s="185">
        <f t="shared" si="9"/>
        <v>1.2999999999999972</v>
      </c>
      <c r="X62" s="67"/>
      <c r="Y62" s="66">
        <v>51705</v>
      </c>
      <c r="Z62" s="66">
        <v>54693</v>
      </c>
      <c r="AA62" s="68">
        <f t="shared" si="8"/>
        <v>5.7789382071366406E-2</v>
      </c>
    </row>
    <row r="63" spans="1:27" x14ac:dyDescent="0.25">
      <c r="A63" s="65" t="s">
        <v>102</v>
      </c>
      <c r="B63" s="65" t="s">
        <v>107</v>
      </c>
      <c r="C63" s="66">
        <v>36100</v>
      </c>
      <c r="D63" s="66">
        <v>34670</v>
      </c>
      <c r="E63" s="68">
        <f t="shared" si="5"/>
        <v>-3.9612188365650967E-2</v>
      </c>
      <c r="F63" s="67"/>
      <c r="G63" s="68">
        <v>0.10400000000000001</v>
      </c>
      <c r="H63" s="68">
        <v>0.1221675611210495</v>
      </c>
      <c r="I63" s="68"/>
      <c r="J63" s="68">
        <v>8.4000000000000005E-2</v>
      </c>
      <c r="K63" s="68">
        <v>5.9000000000000004E-2</v>
      </c>
      <c r="L63" s="67"/>
      <c r="M63" s="66">
        <v>13731</v>
      </c>
      <c r="N63" s="66">
        <v>13416</v>
      </c>
      <c r="O63" s="67"/>
      <c r="P63" s="66">
        <v>1063</v>
      </c>
      <c r="Q63" s="68">
        <f t="shared" si="6"/>
        <v>7.7416065836428516E-2</v>
      </c>
      <c r="R63" s="66">
        <v>1713</v>
      </c>
      <c r="S63" s="68">
        <f t="shared" si="7"/>
        <v>0.12768336314847942</v>
      </c>
      <c r="T63" s="67"/>
      <c r="U63" s="67">
        <v>40.799999999999997</v>
      </c>
      <c r="V63" s="67">
        <v>42.7</v>
      </c>
      <c r="W63" s="185">
        <f t="shared" si="9"/>
        <v>1.9000000000000057</v>
      </c>
      <c r="X63" s="67"/>
      <c r="Y63" s="66">
        <v>48502</v>
      </c>
      <c r="Z63" s="66">
        <v>58319</v>
      </c>
      <c r="AA63" s="68">
        <f t="shared" si="8"/>
        <v>0.20240402457630613</v>
      </c>
    </row>
    <row r="64" spans="1:27" x14ac:dyDescent="0.25">
      <c r="A64" s="59" t="s">
        <v>2</v>
      </c>
      <c r="B64" s="59" t="s">
        <v>124</v>
      </c>
      <c r="C64" s="85">
        <v>27017</v>
      </c>
      <c r="D64" s="85">
        <v>26845</v>
      </c>
      <c r="E64" s="87">
        <f t="shared" si="5"/>
        <v>-6.3663619202724208E-3</v>
      </c>
      <c r="F64" s="86"/>
      <c r="G64" s="87">
        <v>0.13200000000000001</v>
      </c>
      <c r="H64" s="87">
        <v>0.12182493161391168</v>
      </c>
      <c r="I64" s="87"/>
      <c r="J64" s="87">
        <v>6.4000000000000001E-2</v>
      </c>
      <c r="K64" s="87">
        <v>7.5999999999999998E-2</v>
      </c>
      <c r="L64" s="86"/>
      <c r="M64" s="85">
        <v>10761</v>
      </c>
      <c r="N64" s="85">
        <v>10236</v>
      </c>
      <c r="O64" s="86"/>
      <c r="P64" s="85">
        <v>1121</v>
      </c>
      <c r="Q64" s="87">
        <f t="shared" si="6"/>
        <v>0.10417247467707462</v>
      </c>
      <c r="R64" s="85">
        <v>1581</v>
      </c>
      <c r="S64" s="87">
        <f t="shared" si="7"/>
        <v>0.15445486518171161</v>
      </c>
      <c r="T64" s="86"/>
      <c r="U64" s="86">
        <v>39.9</v>
      </c>
      <c r="V64" s="86">
        <v>41.8</v>
      </c>
      <c r="W64" s="190">
        <f t="shared" si="9"/>
        <v>1.8999999999999986</v>
      </c>
      <c r="X64" s="86"/>
      <c r="Y64" s="85">
        <v>42846</v>
      </c>
      <c r="Z64" s="85">
        <v>51475</v>
      </c>
      <c r="AA64" s="87">
        <f t="shared" si="8"/>
        <v>0.20139569621434905</v>
      </c>
    </row>
    <row r="65" spans="1:27" x14ac:dyDescent="0.25">
      <c r="A65" s="65" t="s">
        <v>102</v>
      </c>
      <c r="B65" s="65" t="s">
        <v>108</v>
      </c>
      <c r="C65" s="66">
        <v>39010</v>
      </c>
      <c r="D65" s="66">
        <v>36812</v>
      </c>
      <c r="E65" s="68">
        <f t="shared" si="5"/>
        <v>-5.63445270443476E-2</v>
      </c>
      <c r="F65" s="67"/>
      <c r="G65" s="68">
        <v>0.10800000000000001</v>
      </c>
      <c r="H65" s="68">
        <v>0.12525210376243132</v>
      </c>
      <c r="I65" s="68"/>
      <c r="J65" s="68">
        <v>6.8000000000000005E-2</v>
      </c>
      <c r="K65" s="68">
        <v>5.5E-2</v>
      </c>
      <c r="L65" s="67"/>
      <c r="M65" s="66">
        <v>14630</v>
      </c>
      <c r="N65" s="66">
        <v>14379</v>
      </c>
      <c r="O65" s="67"/>
      <c r="P65" s="66">
        <v>1298</v>
      </c>
      <c r="Q65" s="68">
        <f t="shared" si="6"/>
        <v>8.8721804511278202E-2</v>
      </c>
      <c r="R65" s="66">
        <v>2003</v>
      </c>
      <c r="S65" s="68">
        <f t="shared" si="7"/>
        <v>0.13930036859308714</v>
      </c>
      <c r="T65" s="67"/>
      <c r="U65" s="67">
        <v>40.200000000000003</v>
      </c>
      <c r="V65" s="67">
        <v>41.6</v>
      </c>
      <c r="W65" s="185">
        <f t="shared" si="9"/>
        <v>1.3999999999999986</v>
      </c>
      <c r="X65" s="67"/>
      <c r="Y65" s="66">
        <v>50500</v>
      </c>
      <c r="Z65" s="66">
        <v>54339</v>
      </c>
      <c r="AA65" s="68">
        <f t="shared" si="8"/>
        <v>7.6019801980198018E-2</v>
      </c>
    </row>
    <row r="66" spans="1:27" x14ac:dyDescent="0.25">
      <c r="A66" s="69" t="s">
        <v>5</v>
      </c>
      <c r="B66" s="69" t="s">
        <v>36</v>
      </c>
      <c r="C66" s="70">
        <v>132644</v>
      </c>
      <c r="D66" s="70">
        <v>135293</v>
      </c>
      <c r="E66" s="72">
        <f t="shared" si="5"/>
        <v>1.997074877114683E-2</v>
      </c>
      <c r="F66" s="71"/>
      <c r="G66" s="72">
        <v>8.199999999999999E-2</v>
      </c>
      <c r="H66" s="72">
        <v>0.10007296607077709</v>
      </c>
      <c r="I66" s="72"/>
      <c r="J66" s="72">
        <v>6.5000000000000002E-2</v>
      </c>
      <c r="K66" s="72">
        <v>3.7999999999999999E-2</v>
      </c>
      <c r="L66" s="71"/>
      <c r="M66" s="70">
        <v>52708</v>
      </c>
      <c r="N66" s="70">
        <v>54820</v>
      </c>
      <c r="O66" s="71"/>
      <c r="P66" s="70">
        <v>3572</v>
      </c>
      <c r="Q66" s="72">
        <f t="shared" si="6"/>
        <v>6.7769598542915685E-2</v>
      </c>
      <c r="R66" s="70">
        <v>5736</v>
      </c>
      <c r="S66" s="72">
        <f t="shared" si="7"/>
        <v>0.10463334549434512</v>
      </c>
      <c r="T66" s="71"/>
      <c r="U66" s="71">
        <v>38.799999999999997</v>
      </c>
      <c r="V66" s="71">
        <v>40.700000000000003</v>
      </c>
      <c r="W66" s="195">
        <f t="shared" si="9"/>
        <v>1.9000000000000057</v>
      </c>
      <c r="X66" s="71"/>
      <c r="Y66" s="70">
        <v>53471</v>
      </c>
      <c r="Z66" s="70">
        <v>56509</v>
      </c>
      <c r="AA66" s="72">
        <f t="shared" si="8"/>
        <v>5.6815844102410654E-2</v>
      </c>
    </row>
    <row r="67" spans="1:27" x14ac:dyDescent="0.25">
      <c r="A67" s="69" t="s">
        <v>5</v>
      </c>
      <c r="B67" s="69" t="s">
        <v>37</v>
      </c>
      <c r="C67" s="70">
        <v>42019</v>
      </c>
      <c r="D67" s="70">
        <v>40712</v>
      </c>
      <c r="E67" s="72">
        <f t="shared" si="5"/>
        <v>-3.1104976320236084E-2</v>
      </c>
      <c r="F67" s="71"/>
      <c r="G67" s="72">
        <v>0.14599999999999999</v>
      </c>
      <c r="H67" s="72">
        <v>0.13047228811731723</v>
      </c>
      <c r="I67" s="72"/>
      <c r="J67" s="72">
        <v>7.8E-2</v>
      </c>
      <c r="K67" s="72">
        <v>5.7000000000000002E-2</v>
      </c>
      <c r="L67" s="71"/>
      <c r="M67" s="70">
        <v>19171</v>
      </c>
      <c r="N67" s="70">
        <v>18548</v>
      </c>
      <c r="O67" s="71"/>
      <c r="P67" s="70">
        <v>1974</v>
      </c>
      <c r="Q67" s="72">
        <f t="shared" si="6"/>
        <v>0.10296802462052058</v>
      </c>
      <c r="R67" s="70">
        <v>2431</v>
      </c>
      <c r="S67" s="72">
        <f t="shared" si="7"/>
        <v>0.13106534397239594</v>
      </c>
      <c r="T67" s="71"/>
      <c r="U67" s="71">
        <v>44.8</v>
      </c>
      <c r="V67" s="71">
        <v>47.7</v>
      </c>
      <c r="W67" s="195">
        <f t="shared" si="9"/>
        <v>2.9000000000000057</v>
      </c>
      <c r="X67" s="71"/>
      <c r="Y67" s="70">
        <v>39698</v>
      </c>
      <c r="Z67" s="70">
        <v>44958</v>
      </c>
      <c r="AA67" s="72">
        <f t="shared" si="8"/>
        <v>0.13250037785278856</v>
      </c>
    </row>
    <row r="68" spans="1:27" x14ac:dyDescent="0.25">
      <c r="A68" s="96" t="s">
        <v>59</v>
      </c>
      <c r="B68" s="96" t="s">
        <v>86</v>
      </c>
      <c r="C68" s="97">
        <v>66530</v>
      </c>
      <c r="D68" s="97">
        <v>65483</v>
      </c>
      <c r="E68" s="99">
        <f t="shared" si="5"/>
        <v>-1.5737261385840973E-2</v>
      </c>
      <c r="F68" s="98"/>
      <c r="G68" s="99">
        <v>0.16500000000000001</v>
      </c>
      <c r="H68" s="99">
        <v>0.14644317583707842</v>
      </c>
      <c r="I68" s="99"/>
      <c r="J68" s="99">
        <v>7.9000000000000001E-2</v>
      </c>
      <c r="K68" s="99">
        <v>7.9000000000000001E-2</v>
      </c>
      <c r="L68" s="98"/>
      <c r="M68" s="97">
        <v>24863</v>
      </c>
      <c r="N68" s="97">
        <v>24699</v>
      </c>
      <c r="O68" s="98"/>
      <c r="P68" s="97">
        <v>3649</v>
      </c>
      <c r="Q68" s="99">
        <f t="shared" si="6"/>
        <v>0.14676426818967944</v>
      </c>
      <c r="R68" s="97">
        <v>4774</v>
      </c>
      <c r="S68" s="99">
        <f t="shared" si="7"/>
        <v>0.19328717761852707</v>
      </c>
      <c r="T68" s="98"/>
      <c r="U68" s="98">
        <v>39.299999999999997</v>
      </c>
      <c r="V68" s="98">
        <v>40.799999999999997</v>
      </c>
      <c r="W68" s="187">
        <f t="shared" si="9"/>
        <v>1.5</v>
      </c>
      <c r="X68" s="98"/>
      <c r="Y68" s="97">
        <v>40511</v>
      </c>
      <c r="Z68" s="97">
        <v>44708</v>
      </c>
      <c r="AA68" s="99">
        <f t="shared" si="8"/>
        <v>0.10360149095307447</v>
      </c>
    </row>
    <row r="69" spans="1:27" x14ac:dyDescent="0.25">
      <c r="A69" s="73" t="s">
        <v>15</v>
      </c>
      <c r="B69" s="73" t="s">
        <v>21</v>
      </c>
      <c r="C69" s="74">
        <v>24245</v>
      </c>
      <c r="D69" s="74">
        <v>23389</v>
      </c>
      <c r="E69" s="76">
        <f t="shared" si="5"/>
        <v>-3.5306248711074448E-2</v>
      </c>
      <c r="F69" s="75"/>
      <c r="G69" s="76">
        <v>0.129</v>
      </c>
      <c r="H69" s="76">
        <v>0.13565562163693004</v>
      </c>
      <c r="I69" s="76"/>
      <c r="J69" s="76">
        <v>0.1</v>
      </c>
      <c r="K69" s="76">
        <v>5.9000000000000004E-2</v>
      </c>
      <c r="L69" s="75"/>
      <c r="M69" s="74">
        <v>10841</v>
      </c>
      <c r="N69" s="74">
        <v>10593</v>
      </c>
      <c r="O69" s="75"/>
      <c r="P69" s="74">
        <v>1272</v>
      </c>
      <c r="Q69" s="76">
        <f t="shared" si="6"/>
        <v>0.11733234941426068</v>
      </c>
      <c r="R69" s="74">
        <v>1370</v>
      </c>
      <c r="S69" s="76">
        <f t="shared" si="7"/>
        <v>0.12933069007835363</v>
      </c>
      <c r="T69" s="75"/>
      <c r="U69" s="75">
        <v>45.3</v>
      </c>
      <c r="V69" s="75">
        <v>48</v>
      </c>
      <c r="W69" s="189">
        <f t="shared" si="9"/>
        <v>2.7000000000000028</v>
      </c>
      <c r="X69" s="75"/>
      <c r="Y69" s="74">
        <v>41332</v>
      </c>
      <c r="Z69" s="74">
        <v>44480</v>
      </c>
      <c r="AA69" s="76">
        <f t="shared" si="8"/>
        <v>7.6163747217652178E-2</v>
      </c>
    </row>
    <row r="70" spans="1:27" x14ac:dyDescent="0.25">
      <c r="A70" s="110" t="s">
        <v>138</v>
      </c>
      <c r="B70" s="111" t="s">
        <v>139</v>
      </c>
      <c r="C70" s="112">
        <v>26956</v>
      </c>
      <c r="D70" s="112">
        <v>25150</v>
      </c>
      <c r="E70" s="114">
        <f t="shared" si="5"/>
        <v>-6.6998070930405107E-2</v>
      </c>
      <c r="F70" s="113"/>
      <c r="G70" s="114">
        <v>0.20800000000000002</v>
      </c>
      <c r="H70" s="114">
        <v>0.27589367552703942</v>
      </c>
      <c r="I70" s="114"/>
      <c r="J70" s="114">
        <v>9.9000000000000005E-2</v>
      </c>
      <c r="K70" s="114">
        <v>0.156</v>
      </c>
      <c r="L70" s="113"/>
      <c r="M70" s="112">
        <v>10936</v>
      </c>
      <c r="N70" s="112">
        <v>10910</v>
      </c>
      <c r="O70" s="113"/>
      <c r="P70" s="112">
        <v>2351</v>
      </c>
      <c r="Q70" s="114">
        <f t="shared" si="6"/>
        <v>0.21497805413313825</v>
      </c>
      <c r="R70" s="112">
        <v>3379</v>
      </c>
      <c r="S70" s="114">
        <f t="shared" si="7"/>
        <v>0.30971585701191567</v>
      </c>
      <c r="T70" s="113"/>
      <c r="U70" s="113">
        <v>40.6</v>
      </c>
      <c r="V70" s="113">
        <v>42.1</v>
      </c>
      <c r="W70" s="194">
        <f t="shared" si="9"/>
        <v>1.5</v>
      </c>
      <c r="X70" s="113"/>
      <c r="Y70" s="112">
        <v>32902</v>
      </c>
      <c r="Z70" s="112">
        <v>31227</v>
      </c>
      <c r="AA70" s="114">
        <f t="shared" si="8"/>
        <v>-5.0908759345936416E-2</v>
      </c>
    </row>
    <row r="71" spans="1:27" x14ac:dyDescent="0.25">
      <c r="A71" s="96" t="s">
        <v>59</v>
      </c>
      <c r="B71" s="96" t="s">
        <v>88</v>
      </c>
      <c r="C71" s="97">
        <v>538461</v>
      </c>
      <c r="D71" s="97">
        <v>531987</v>
      </c>
      <c r="E71" s="99">
        <f t="shared" si="5"/>
        <v>-1.2023154880297737E-2</v>
      </c>
      <c r="F71" s="98"/>
      <c r="G71" s="99">
        <v>0.15</v>
      </c>
      <c r="H71" s="99">
        <v>0.16572182822881942</v>
      </c>
      <c r="I71" s="99"/>
      <c r="J71" s="99">
        <v>9.8000000000000004E-2</v>
      </c>
      <c r="K71" s="99">
        <v>0.08</v>
      </c>
      <c r="L71" s="98"/>
      <c r="M71" s="97">
        <v>223660</v>
      </c>
      <c r="N71" s="97">
        <v>223495</v>
      </c>
      <c r="O71" s="98"/>
      <c r="P71" s="97">
        <v>26011</v>
      </c>
      <c r="Q71" s="99">
        <f t="shared" si="6"/>
        <v>0.11629705803451668</v>
      </c>
      <c r="R71" s="97">
        <v>34971</v>
      </c>
      <c r="S71" s="99">
        <f t="shared" si="7"/>
        <v>0.15647329917895256</v>
      </c>
      <c r="T71" s="98"/>
      <c r="U71" s="98">
        <v>38.700000000000003</v>
      </c>
      <c r="V71" s="98">
        <v>39.299999999999997</v>
      </c>
      <c r="W71" s="187">
        <f t="shared" si="9"/>
        <v>0.59999999999999432</v>
      </c>
      <c r="X71" s="98"/>
      <c r="Y71" s="97">
        <v>43965</v>
      </c>
      <c r="Z71" s="97">
        <v>47045</v>
      </c>
      <c r="AA71" s="99">
        <f t="shared" si="8"/>
        <v>7.0055726145797789E-2</v>
      </c>
    </row>
    <row r="72" spans="1:27" x14ac:dyDescent="0.25">
      <c r="A72" s="88" t="s">
        <v>116</v>
      </c>
      <c r="B72" s="88" t="s">
        <v>117</v>
      </c>
      <c r="C72" s="89">
        <v>42501</v>
      </c>
      <c r="D72" s="89">
        <v>42923</v>
      </c>
      <c r="E72" s="91">
        <f t="shared" si="5"/>
        <v>9.9291781369850122E-3</v>
      </c>
      <c r="F72" s="90"/>
      <c r="G72" s="91">
        <v>0.114</v>
      </c>
      <c r="H72" s="91">
        <v>0.10905324722797612</v>
      </c>
      <c r="I72" s="91"/>
      <c r="J72" s="91">
        <v>8.1000000000000003E-2</v>
      </c>
      <c r="K72" s="91">
        <v>3.5000000000000003E-2</v>
      </c>
      <c r="L72" s="90"/>
      <c r="M72" s="89">
        <v>16481</v>
      </c>
      <c r="N72" s="89">
        <v>16414</v>
      </c>
      <c r="O72" s="90"/>
      <c r="P72" s="89">
        <v>1998</v>
      </c>
      <c r="Q72" s="91">
        <f t="shared" si="6"/>
        <v>0.12123050785753292</v>
      </c>
      <c r="R72" s="89">
        <v>1392</v>
      </c>
      <c r="S72" s="91">
        <f t="shared" si="7"/>
        <v>8.4805653710247356E-2</v>
      </c>
      <c r="T72" s="90"/>
      <c r="U72" s="90">
        <v>38</v>
      </c>
      <c r="V72" s="90">
        <v>38.1</v>
      </c>
      <c r="W72" s="186">
        <f t="shared" si="9"/>
        <v>0.10000000000000142</v>
      </c>
      <c r="X72" s="90"/>
      <c r="Y72" s="89">
        <v>51025</v>
      </c>
      <c r="Z72" s="89">
        <v>56398</v>
      </c>
      <c r="AA72" s="91">
        <f t="shared" si="8"/>
        <v>0.10530132288094071</v>
      </c>
    </row>
    <row r="73" spans="1:27" x14ac:dyDescent="0.25">
      <c r="A73" s="69" t="s">
        <v>5</v>
      </c>
      <c r="B73" s="69" t="s">
        <v>38</v>
      </c>
      <c r="C73" s="70">
        <v>37737</v>
      </c>
      <c r="D73" s="70">
        <v>37465</v>
      </c>
      <c r="E73" s="72">
        <f t="shared" si="5"/>
        <v>-7.2077801627050374E-3</v>
      </c>
      <c r="F73" s="71"/>
      <c r="G73" s="72">
        <v>0.11800000000000001</v>
      </c>
      <c r="H73" s="72">
        <v>9.2490725342202887E-2</v>
      </c>
      <c r="I73" s="72"/>
      <c r="J73" s="72">
        <v>7.4999999999999997E-2</v>
      </c>
      <c r="K73" s="72">
        <v>4.4999999999999998E-2</v>
      </c>
      <c r="L73" s="71"/>
      <c r="M73" s="70">
        <v>16442</v>
      </c>
      <c r="N73" s="70">
        <v>15634</v>
      </c>
      <c r="O73" s="71"/>
      <c r="P73" s="70">
        <v>1388</v>
      </c>
      <c r="Q73" s="72">
        <f t="shared" si="6"/>
        <v>8.4417954020192185E-2</v>
      </c>
      <c r="R73" s="70">
        <v>1296</v>
      </c>
      <c r="S73" s="72">
        <f t="shared" si="7"/>
        <v>8.2896251758986822E-2</v>
      </c>
      <c r="T73" s="71"/>
      <c r="U73" s="71">
        <v>43</v>
      </c>
      <c r="V73" s="71">
        <v>46.3</v>
      </c>
      <c r="W73" s="195">
        <f t="shared" si="9"/>
        <v>3.2999999999999972</v>
      </c>
      <c r="X73" s="71"/>
      <c r="Y73" s="70">
        <v>46633</v>
      </c>
      <c r="Z73" s="70">
        <v>55762</v>
      </c>
      <c r="AA73" s="72">
        <f t="shared" si="8"/>
        <v>0.19576265734565651</v>
      </c>
    </row>
    <row r="74" spans="1:27" x14ac:dyDescent="0.25">
      <c r="A74" s="69" t="s">
        <v>5</v>
      </c>
      <c r="B74" s="69" t="s">
        <v>39</v>
      </c>
      <c r="C74" s="70">
        <v>36379</v>
      </c>
      <c r="D74" s="70">
        <v>35352</v>
      </c>
      <c r="E74" s="72">
        <f t="shared" si="5"/>
        <v>-2.8230572583083646E-2</v>
      </c>
      <c r="F74" s="71"/>
      <c r="G74" s="72">
        <v>0.105</v>
      </c>
      <c r="H74" s="72">
        <v>0.10077364279044951</v>
      </c>
      <c r="I74" s="72"/>
      <c r="J74" s="72">
        <v>5.5E-2</v>
      </c>
      <c r="K74" s="72">
        <v>3.9E-2</v>
      </c>
      <c r="L74" s="71"/>
      <c r="M74" s="70">
        <v>17475</v>
      </c>
      <c r="N74" s="70">
        <v>14994</v>
      </c>
      <c r="O74" s="71"/>
      <c r="P74" s="70">
        <v>1334</v>
      </c>
      <c r="Q74" s="72">
        <f t="shared" si="6"/>
        <v>7.633762517882689E-2</v>
      </c>
      <c r="R74" s="70">
        <v>1103</v>
      </c>
      <c r="S74" s="72">
        <f t="shared" si="7"/>
        <v>7.3562758436708023E-2</v>
      </c>
      <c r="T74" s="71"/>
      <c r="U74" s="71">
        <v>47.2</v>
      </c>
      <c r="V74" s="71">
        <v>50.6</v>
      </c>
      <c r="W74" s="195">
        <f t="shared" si="9"/>
        <v>3.3999999999999986</v>
      </c>
      <c r="X74" s="71"/>
      <c r="Y74" s="70">
        <v>45857</v>
      </c>
      <c r="Z74" s="70">
        <v>52945</v>
      </c>
      <c r="AA74" s="72">
        <f t="shared" si="8"/>
        <v>0.15456745971171248</v>
      </c>
    </row>
    <row r="75" spans="1:27" x14ac:dyDescent="0.25">
      <c r="A75" s="59" t="s">
        <v>2</v>
      </c>
      <c r="B75" s="59" t="s">
        <v>125</v>
      </c>
      <c r="C75" s="85">
        <v>43169</v>
      </c>
      <c r="D75" s="85">
        <v>41584</v>
      </c>
      <c r="E75" s="87">
        <f t="shared" si="5"/>
        <v>-3.6716162060738029E-2</v>
      </c>
      <c r="F75" s="86"/>
      <c r="G75" s="87">
        <v>0.114</v>
      </c>
      <c r="H75" s="87">
        <v>0.14388799802639693</v>
      </c>
      <c r="I75" s="87"/>
      <c r="J75" s="87">
        <v>8.900000000000001E-2</v>
      </c>
      <c r="K75" s="87">
        <v>6.5000000000000002E-2</v>
      </c>
      <c r="L75" s="86"/>
      <c r="M75" s="85">
        <v>15736</v>
      </c>
      <c r="N75" s="85">
        <v>16214</v>
      </c>
      <c r="O75" s="86"/>
      <c r="P75" s="85">
        <v>1980</v>
      </c>
      <c r="Q75" s="87">
        <f t="shared" si="6"/>
        <v>0.12582613116420946</v>
      </c>
      <c r="R75" s="85">
        <v>2755</v>
      </c>
      <c r="S75" s="87">
        <f t="shared" si="7"/>
        <v>0.16991488836807697</v>
      </c>
      <c r="T75" s="86"/>
      <c r="U75" s="86">
        <v>40.200000000000003</v>
      </c>
      <c r="V75" s="86">
        <v>42.8</v>
      </c>
      <c r="W75" s="190">
        <f t="shared" si="9"/>
        <v>2.5999999999999943</v>
      </c>
      <c r="X75" s="86"/>
      <c r="Y75" s="85">
        <v>48063</v>
      </c>
      <c r="Z75" s="85">
        <v>49223</v>
      </c>
      <c r="AA75" s="87">
        <f t="shared" si="8"/>
        <v>2.413498949295716E-2</v>
      </c>
    </row>
    <row r="76" spans="1:27" x14ac:dyDescent="0.25">
      <c r="A76" s="96" t="s">
        <v>11</v>
      </c>
      <c r="B76" s="96" t="s">
        <v>52</v>
      </c>
      <c r="C76" s="97">
        <v>57867</v>
      </c>
      <c r="D76" s="97">
        <v>57230</v>
      </c>
      <c r="E76" s="99">
        <f t="shared" si="5"/>
        <v>-1.1008001105984412E-2</v>
      </c>
      <c r="F76" s="98"/>
      <c r="G76" s="99">
        <v>0.13900000000000001</v>
      </c>
      <c r="H76" s="99">
        <v>0.13865870109847755</v>
      </c>
      <c r="I76" s="99"/>
      <c r="J76" s="99">
        <v>9.8000000000000004E-2</v>
      </c>
      <c r="K76" s="99">
        <v>6.3E-2</v>
      </c>
      <c r="L76" s="98"/>
      <c r="M76" s="97">
        <v>23276</v>
      </c>
      <c r="N76" s="97">
        <v>20756</v>
      </c>
      <c r="O76" s="98"/>
      <c r="P76" s="97">
        <v>3851</v>
      </c>
      <c r="Q76" s="99">
        <f t="shared" si="6"/>
        <v>0.16544938992954117</v>
      </c>
      <c r="R76" s="97">
        <v>3979</v>
      </c>
      <c r="S76" s="99">
        <f t="shared" si="7"/>
        <v>0.19170360377722104</v>
      </c>
      <c r="T76" s="98"/>
      <c r="U76" s="98">
        <v>43.6</v>
      </c>
      <c r="V76" s="98">
        <v>46.3</v>
      </c>
      <c r="W76" s="187">
        <f t="shared" si="9"/>
        <v>2.6999999999999957</v>
      </c>
      <c r="X76" s="98"/>
      <c r="Y76" s="97">
        <v>39748</v>
      </c>
      <c r="Z76" s="97">
        <v>44582</v>
      </c>
      <c r="AA76" s="99">
        <f t="shared" si="8"/>
        <v>0.12161618194626145</v>
      </c>
    </row>
    <row r="77" spans="1:27" x14ac:dyDescent="0.25">
      <c r="A77" s="65" t="s">
        <v>102</v>
      </c>
      <c r="B77" s="65" t="s">
        <v>111</v>
      </c>
      <c r="C77" s="66">
        <v>185108</v>
      </c>
      <c r="D77" s="66">
        <v>186145</v>
      </c>
      <c r="E77" s="68">
        <f t="shared" si="5"/>
        <v>5.6021349698554355E-3</v>
      </c>
      <c r="F77" s="67"/>
      <c r="G77" s="68">
        <v>0.13400000000000001</v>
      </c>
      <c r="H77" s="68">
        <v>0.14598403006106153</v>
      </c>
      <c r="I77" s="68"/>
      <c r="J77" s="68">
        <v>7.5999999999999998E-2</v>
      </c>
      <c r="K77" s="68">
        <v>8.3000000000000004E-2</v>
      </c>
      <c r="L77" s="67"/>
      <c r="M77" s="66">
        <v>75011</v>
      </c>
      <c r="N77" s="66">
        <v>74515</v>
      </c>
      <c r="O77" s="67"/>
      <c r="P77" s="66">
        <v>7154</v>
      </c>
      <c r="Q77" s="68">
        <f t="shared" si="6"/>
        <v>9.5372678673794509E-2</v>
      </c>
      <c r="R77" s="66">
        <v>11168</v>
      </c>
      <c r="S77" s="68">
        <f t="shared" si="7"/>
        <v>0.14987586392001612</v>
      </c>
      <c r="T77" s="67"/>
      <c r="U77" s="67">
        <v>36.5</v>
      </c>
      <c r="V77" s="67">
        <v>37</v>
      </c>
      <c r="W77" s="185">
        <f t="shared" si="9"/>
        <v>0.5</v>
      </c>
      <c r="X77" s="67"/>
      <c r="Y77" s="66">
        <v>49747</v>
      </c>
      <c r="Z77" s="66">
        <v>53063</v>
      </c>
      <c r="AA77" s="68">
        <f t="shared" si="8"/>
        <v>6.6657285866484409E-2</v>
      </c>
    </row>
    <row r="78" spans="1:27" x14ac:dyDescent="0.25">
      <c r="A78" s="96" t="s">
        <v>59</v>
      </c>
      <c r="B78" s="96" t="s">
        <v>89</v>
      </c>
      <c r="C78" s="97">
        <v>35843</v>
      </c>
      <c r="D78" s="97">
        <v>35983</v>
      </c>
      <c r="E78" s="99">
        <f t="shared" si="5"/>
        <v>3.9059230533158495E-3</v>
      </c>
      <c r="F78" s="98"/>
      <c r="G78" s="99">
        <v>0.183</v>
      </c>
      <c r="H78" s="99">
        <v>0.18223335297583973</v>
      </c>
      <c r="I78" s="99"/>
      <c r="J78" s="99">
        <v>0.109</v>
      </c>
      <c r="K78" s="99">
        <v>7.5999999999999998E-2</v>
      </c>
      <c r="L78" s="98"/>
      <c r="M78" s="97">
        <v>13554</v>
      </c>
      <c r="N78" s="97">
        <v>13576</v>
      </c>
      <c r="O78" s="98"/>
      <c r="P78" s="97">
        <v>2354</v>
      </c>
      <c r="Q78" s="99">
        <f t="shared" si="6"/>
        <v>0.17367566769957207</v>
      </c>
      <c r="R78" s="97">
        <v>3037</v>
      </c>
      <c r="S78" s="99">
        <f t="shared" si="7"/>
        <v>0.22370359457866823</v>
      </c>
      <c r="T78" s="98"/>
      <c r="U78" s="98">
        <v>37.700000000000003</v>
      </c>
      <c r="V78" s="98">
        <v>39.9</v>
      </c>
      <c r="W78" s="187">
        <f t="shared" si="9"/>
        <v>2.1999999999999957</v>
      </c>
      <c r="X78" s="98"/>
      <c r="Y78" s="97">
        <v>42388</v>
      </c>
      <c r="Z78" s="97">
        <v>46477</v>
      </c>
      <c r="AA78" s="99">
        <f t="shared" si="8"/>
        <v>9.6465980938001322E-2</v>
      </c>
    </row>
    <row r="79" spans="1:27" x14ac:dyDescent="0.25">
      <c r="A79" s="96" t="s">
        <v>59</v>
      </c>
      <c r="B79" s="96" t="s">
        <v>90</v>
      </c>
      <c r="C79" s="97">
        <v>28674</v>
      </c>
      <c r="D79" s="97">
        <v>28291</v>
      </c>
      <c r="E79" s="99">
        <f t="shared" si="5"/>
        <v>-1.3357048196972867E-2</v>
      </c>
      <c r="F79" s="98"/>
      <c r="G79" s="99">
        <v>0.223</v>
      </c>
      <c r="H79" s="99">
        <v>0.18190881899755279</v>
      </c>
      <c r="I79" s="99"/>
      <c r="J79" s="99">
        <v>0.17800000000000002</v>
      </c>
      <c r="K79" s="99">
        <v>9.9000000000000005E-2</v>
      </c>
      <c r="L79" s="98"/>
      <c r="M79" s="97">
        <v>10643</v>
      </c>
      <c r="N79" s="97">
        <v>11033</v>
      </c>
      <c r="O79" s="98"/>
      <c r="P79" s="97">
        <v>2476</v>
      </c>
      <c r="Q79" s="99">
        <f t="shared" si="6"/>
        <v>0.23264117260171005</v>
      </c>
      <c r="R79" s="97">
        <v>2654</v>
      </c>
      <c r="S79" s="99">
        <f t="shared" si="7"/>
        <v>0.24055107405057555</v>
      </c>
      <c r="T79" s="98"/>
      <c r="U79" s="98">
        <v>38.299999999999997</v>
      </c>
      <c r="V79" s="98">
        <v>41</v>
      </c>
      <c r="W79" s="187">
        <f t="shared" si="9"/>
        <v>2.7000000000000028</v>
      </c>
      <c r="X79" s="98"/>
      <c r="Y79" s="97">
        <v>35912</v>
      </c>
      <c r="Z79" s="97">
        <v>43562</v>
      </c>
      <c r="AA79" s="99">
        <f t="shared" si="8"/>
        <v>0.21302071730897751</v>
      </c>
    </row>
    <row r="80" spans="1:27" x14ac:dyDescent="0.25">
      <c r="A80" s="96" t="s">
        <v>59</v>
      </c>
      <c r="B80" s="96" t="s">
        <v>91</v>
      </c>
      <c r="C80" s="97">
        <v>42502</v>
      </c>
      <c r="D80" s="97">
        <v>41328</v>
      </c>
      <c r="E80" s="99">
        <f t="shared" ref="E80:E112" si="10">(D80-C80)/C80</f>
        <v>-2.7622229542139193E-2</v>
      </c>
      <c r="F80" s="98"/>
      <c r="G80" s="99">
        <v>0.1</v>
      </c>
      <c r="H80" s="99">
        <v>0.12042664020835916</v>
      </c>
      <c r="I80" s="99"/>
      <c r="J80" s="99">
        <v>7.8E-2</v>
      </c>
      <c r="K80" s="99">
        <v>5.7999999999999996E-2</v>
      </c>
      <c r="L80" s="98"/>
      <c r="M80" s="97">
        <v>16392</v>
      </c>
      <c r="N80" s="97">
        <v>16126</v>
      </c>
      <c r="O80" s="98"/>
      <c r="P80" s="97">
        <v>1315</v>
      </c>
      <c r="Q80" s="99">
        <f t="shared" ref="Q80:Q112" si="11">P80/M80</f>
        <v>8.0222059541239635E-2</v>
      </c>
      <c r="R80" s="97">
        <v>1928</v>
      </c>
      <c r="S80" s="99">
        <f t="shared" ref="S80:S112" si="12">R80/N80</f>
        <v>0.11955847699367481</v>
      </c>
      <c r="T80" s="98"/>
      <c r="U80" s="98">
        <v>40.299999999999997</v>
      </c>
      <c r="V80" s="98">
        <v>42.3</v>
      </c>
      <c r="W80" s="187">
        <f t="shared" si="9"/>
        <v>2</v>
      </c>
      <c r="X80" s="98"/>
      <c r="Y80" s="97">
        <v>49780</v>
      </c>
      <c r="Z80" s="97">
        <v>52661</v>
      </c>
      <c r="AA80" s="99">
        <f t="shared" ref="AA80:AA112" si="13">(Z80-Y80)/Y80</f>
        <v>5.7874648453194052E-2</v>
      </c>
    </row>
    <row r="81" spans="1:27" x14ac:dyDescent="0.25">
      <c r="A81" s="69" t="s">
        <v>5</v>
      </c>
      <c r="B81" s="69" t="s">
        <v>41</v>
      </c>
      <c r="C81" s="70">
        <v>14452</v>
      </c>
      <c r="D81" s="70">
        <v>13566</v>
      </c>
      <c r="E81" s="72">
        <f t="shared" si="10"/>
        <v>-6.1306393578743429E-2</v>
      </c>
      <c r="F81" s="71"/>
      <c r="G81" s="72">
        <v>0.125</v>
      </c>
      <c r="H81" s="72">
        <v>0.13811481650677632</v>
      </c>
      <c r="I81" s="72"/>
      <c r="J81" s="72">
        <v>6.8000000000000005E-2</v>
      </c>
      <c r="K81" s="72">
        <v>2.8999999999999998E-2</v>
      </c>
      <c r="L81" s="71"/>
      <c r="M81" s="70">
        <v>6825</v>
      </c>
      <c r="N81" s="70">
        <v>6567</v>
      </c>
      <c r="O81" s="71"/>
      <c r="P81" s="70">
        <v>633</v>
      </c>
      <c r="Q81" s="72">
        <f t="shared" si="11"/>
        <v>9.2747252747252748E-2</v>
      </c>
      <c r="R81" s="70">
        <v>963</v>
      </c>
      <c r="S81" s="72">
        <f t="shared" si="12"/>
        <v>0.14664230242119689</v>
      </c>
      <c r="T81" s="71"/>
      <c r="U81" s="71">
        <v>47.4</v>
      </c>
      <c r="V81" s="71">
        <v>51.3</v>
      </c>
      <c r="W81" s="195">
        <f t="shared" si="9"/>
        <v>3.8999999999999986</v>
      </c>
      <c r="X81" s="71"/>
      <c r="Y81" s="70">
        <v>41026</v>
      </c>
      <c r="Z81" s="70">
        <v>45680</v>
      </c>
      <c r="AA81" s="72">
        <f t="shared" si="13"/>
        <v>0.11344025739774777</v>
      </c>
    </row>
    <row r="82" spans="1:27" x14ac:dyDescent="0.25">
      <c r="A82" s="65" t="s">
        <v>102</v>
      </c>
      <c r="B82" s="65" t="s">
        <v>112</v>
      </c>
      <c r="C82" s="66">
        <v>5982</v>
      </c>
      <c r="D82" s="66">
        <v>5771</v>
      </c>
      <c r="E82" s="68">
        <f t="shared" si="10"/>
        <v>-3.5272484119023735E-2</v>
      </c>
      <c r="F82" s="67"/>
      <c r="G82" s="68">
        <v>9.3000000000000013E-2</v>
      </c>
      <c r="H82" s="68">
        <v>7.4241181296144376E-2</v>
      </c>
      <c r="I82" s="68"/>
      <c r="J82" s="68">
        <v>7.400000000000001E-2</v>
      </c>
      <c r="K82" s="68">
        <v>5.2000000000000005E-2</v>
      </c>
      <c r="L82" s="67"/>
      <c r="M82" s="66">
        <v>2535</v>
      </c>
      <c r="N82" s="66">
        <v>2438</v>
      </c>
      <c r="O82" s="67"/>
      <c r="P82" s="66">
        <v>181</v>
      </c>
      <c r="Q82" s="68">
        <f t="shared" si="11"/>
        <v>7.1400394477317553E-2</v>
      </c>
      <c r="R82" s="66">
        <v>163</v>
      </c>
      <c r="S82" s="68">
        <f t="shared" si="12"/>
        <v>6.6858080393765382E-2</v>
      </c>
      <c r="T82" s="67"/>
      <c r="U82" s="67">
        <v>44.6</v>
      </c>
      <c r="V82" s="67">
        <v>47.5</v>
      </c>
      <c r="W82" s="185">
        <f t="shared" si="9"/>
        <v>2.8999999999999986</v>
      </c>
      <c r="X82" s="67"/>
      <c r="Y82" s="66">
        <v>56458</v>
      </c>
      <c r="Z82" s="66">
        <v>64741</v>
      </c>
      <c r="AA82" s="68">
        <f t="shared" si="13"/>
        <v>0.14671082928902901</v>
      </c>
    </row>
    <row r="83" spans="1:27" x14ac:dyDescent="0.25">
      <c r="A83" s="65" t="s">
        <v>102</v>
      </c>
      <c r="B83" s="65" t="s">
        <v>113</v>
      </c>
      <c r="C83" s="66">
        <v>147524</v>
      </c>
      <c r="D83" s="66">
        <v>146205</v>
      </c>
      <c r="E83" s="68">
        <f t="shared" si="10"/>
        <v>-8.9409180879043409E-3</v>
      </c>
      <c r="F83" s="67"/>
      <c r="G83" s="68">
        <v>0.12300000000000001</v>
      </c>
      <c r="H83" s="68">
        <v>0.14046683537559937</v>
      </c>
      <c r="I83" s="68"/>
      <c r="J83" s="68">
        <v>7.8E-2</v>
      </c>
      <c r="K83" s="68">
        <v>7.0999999999999994E-2</v>
      </c>
      <c r="L83" s="67"/>
      <c r="M83" s="66">
        <v>60454</v>
      </c>
      <c r="N83" s="66">
        <v>60064</v>
      </c>
      <c r="O83" s="67"/>
      <c r="P83" s="66">
        <v>5529</v>
      </c>
      <c r="Q83" s="68">
        <f t="shared" si="11"/>
        <v>9.1457968041816926E-2</v>
      </c>
      <c r="R83" s="66">
        <v>8249</v>
      </c>
      <c r="S83" s="68">
        <f t="shared" si="12"/>
        <v>0.13733684070324986</v>
      </c>
      <c r="T83" s="67"/>
      <c r="U83" s="67">
        <v>39.700000000000003</v>
      </c>
      <c r="V83" s="67">
        <v>40</v>
      </c>
      <c r="W83" s="185">
        <f t="shared" si="9"/>
        <v>0.29999999999999716</v>
      </c>
      <c r="X83" s="67"/>
      <c r="Y83" s="66">
        <v>46226</v>
      </c>
      <c r="Z83" s="66">
        <v>51426</v>
      </c>
      <c r="AA83" s="68">
        <f t="shared" si="13"/>
        <v>0.11249080603989096</v>
      </c>
    </row>
    <row r="84" spans="1:27" x14ac:dyDescent="0.25">
      <c r="A84" s="96" t="s">
        <v>11</v>
      </c>
      <c r="B84" s="96" t="s">
        <v>55</v>
      </c>
      <c r="C84" s="97">
        <v>35688</v>
      </c>
      <c r="D84" s="97">
        <v>35149</v>
      </c>
      <c r="E84" s="99">
        <f t="shared" si="10"/>
        <v>-1.5103115893297468E-2</v>
      </c>
      <c r="F84" s="98"/>
      <c r="G84" s="99">
        <v>9.9000000000000005E-2</v>
      </c>
      <c r="H84" s="99">
        <v>0.10619860847564833</v>
      </c>
      <c r="I84" s="99"/>
      <c r="J84" s="99">
        <v>5.5999999999999994E-2</v>
      </c>
      <c r="K84" s="99">
        <v>4.0999999999999995E-2</v>
      </c>
      <c r="L84" s="98"/>
      <c r="M84" s="97">
        <v>14721</v>
      </c>
      <c r="N84" s="97">
        <v>15810</v>
      </c>
      <c r="O84" s="98"/>
      <c r="P84" s="97">
        <v>1328</v>
      </c>
      <c r="Q84" s="99">
        <f t="shared" si="11"/>
        <v>9.0211262821819169E-2</v>
      </c>
      <c r="R84" s="97">
        <v>1797</v>
      </c>
      <c r="S84" s="99">
        <f t="shared" si="12"/>
        <v>0.11366223908918406</v>
      </c>
      <c r="T84" s="98"/>
      <c r="U84" s="98">
        <v>42.8</v>
      </c>
      <c r="V84" s="98">
        <v>45.9</v>
      </c>
      <c r="W84" s="187">
        <f t="shared" si="9"/>
        <v>3.1000000000000014</v>
      </c>
      <c r="X84" s="98"/>
      <c r="Y84" s="97">
        <v>55486</v>
      </c>
      <c r="Z84" s="97">
        <v>60457</v>
      </c>
      <c r="AA84" s="99">
        <f t="shared" si="13"/>
        <v>8.9590166888944958E-2</v>
      </c>
    </row>
    <row r="85" spans="1:27" x14ac:dyDescent="0.25">
      <c r="A85" s="96" t="s">
        <v>59</v>
      </c>
      <c r="B85" s="96" t="s">
        <v>92</v>
      </c>
      <c r="C85" s="97">
        <v>78988</v>
      </c>
      <c r="D85" s="97">
        <v>76871</v>
      </c>
      <c r="E85" s="99">
        <f t="shared" si="10"/>
        <v>-2.6801539474350534E-2</v>
      </c>
      <c r="F85" s="98"/>
      <c r="G85" s="99">
        <v>0.214</v>
      </c>
      <c r="H85" s="99">
        <v>0.23592901602436764</v>
      </c>
      <c r="I85" s="99"/>
      <c r="J85" s="99">
        <v>0.122</v>
      </c>
      <c r="K85" s="99">
        <v>7.9000000000000001E-2</v>
      </c>
      <c r="L85" s="98"/>
      <c r="M85" s="97">
        <v>30162</v>
      </c>
      <c r="N85" s="97">
        <v>30204</v>
      </c>
      <c r="O85" s="98"/>
      <c r="P85" s="97">
        <v>6566</v>
      </c>
      <c r="Q85" s="99">
        <f t="shared" si="11"/>
        <v>0.21769113454014985</v>
      </c>
      <c r="R85" s="97">
        <v>8239</v>
      </c>
      <c r="S85" s="99">
        <f t="shared" si="12"/>
        <v>0.27277843994172957</v>
      </c>
      <c r="T85" s="98"/>
      <c r="U85" s="98">
        <v>38.6</v>
      </c>
      <c r="V85" s="98">
        <v>39.799999999999997</v>
      </c>
      <c r="W85" s="187">
        <f t="shared" si="9"/>
        <v>1.1999999999999957</v>
      </c>
      <c r="X85" s="98"/>
      <c r="Y85" s="97">
        <v>32812</v>
      </c>
      <c r="Z85" s="97">
        <v>38978</v>
      </c>
      <c r="AA85" s="99">
        <f t="shared" si="13"/>
        <v>0.18791905400463246</v>
      </c>
    </row>
    <row r="86" spans="1:27" x14ac:dyDescent="0.25">
      <c r="A86" s="96" t="s">
        <v>59</v>
      </c>
      <c r="B86" s="96" t="s">
        <v>93</v>
      </c>
      <c r="C86" s="97">
        <v>57091</v>
      </c>
      <c r="D86" s="97">
        <v>55549</v>
      </c>
      <c r="E86" s="99">
        <f t="shared" si="10"/>
        <v>-2.70095111313517E-2</v>
      </c>
      <c r="F86" s="98"/>
      <c r="G86" s="99">
        <v>0.11</v>
      </c>
      <c r="H86" s="99">
        <v>0.13279397405495885</v>
      </c>
      <c r="I86" s="99"/>
      <c r="J86" s="99">
        <v>0.09</v>
      </c>
      <c r="K86" s="99">
        <v>5.9000000000000004E-2</v>
      </c>
      <c r="L86" s="98"/>
      <c r="M86" s="97">
        <v>22138</v>
      </c>
      <c r="N86" s="97">
        <v>21507</v>
      </c>
      <c r="O86" s="98"/>
      <c r="P86" s="97">
        <v>2206</v>
      </c>
      <c r="Q86" s="99">
        <f t="shared" si="11"/>
        <v>9.9647664649019779E-2</v>
      </c>
      <c r="R86" s="97">
        <v>2980</v>
      </c>
      <c r="S86" s="99">
        <f t="shared" si="12"/>
        <v>0.13855953875482402</v>
      </c>
      <c r="T86" s="98"/>
      <c r="U86" s="98">
        <v>38.9</v>
      </c>
      <c r="V86" s="98">
        <v>39.5</v>
      </c>
      <c r="W86" s="187">
        <f t="shared" si="9"/>
        <v>0.60000000000000142</v>
      </c>
      <c r="X86" s="98"/>
      <c r="Y86" s="97">
        <v>42573</v>
      </c>
      <c r="Z86" s="97">
        <v>49153</v>
      </c>
      <c r="AA86" s="99">
        <f t="shared" si="13"/>
        <v>0.15455805322622318</v>
      </c>
    </row>
    <row r="87" spans="1:27" x14ac:dyDescent="0.25">
      <c r="A87" s="105" t="s">
        <v>25</v>
      </c>
      <c r="B87" s="109" t="s">
        <v>100</v>
      </c>
      <c r="C87" s="106">
        <v>115231</v>
      </c>
      <c r="D87" s="106">
        <v>121725</v>
      </c>
      <c r="E87" s="108">
        <f t="shared" si="10"/>
        <v>5.635636243719138E-2</v>
      </c>
      <c r="F87" s="107"/>
      <c r="G87" s="108">
        <v>0.10300000000000001</v>
      </c>
      <c r="H87" s="108">
        <v>0.12876787562577893</v>
      </c>
      <c r="I87" s="108"/>
      <c r="J87" s="108">
        <v>6.4000000000000001E-2</v>
      </c>
      <c r="K87" s="108">
        <v>6.4000000000000001E-2</v>
      </c>
      <c r="L87" s="107"/>
      <c r="M87" s="106">
        <v>45253</v>
      </c>
      <c r="N87" s="106">
        <v>47341</v>
      </c>
      <c r="O87" s="107"/>
      <c r="P87" s="106">
        <v>4557</v>
      </c>
      <c r="Q87" s="108">
        <f t="shared" si="11"/>
        <v>0.1007005060437982</v>
      </c>
      <c r="R87" s="106">
        <v>7415</v>
      </c>
      <c r="S87" s="108">
        <f t="shared" si="12"/>
        <v>0.15662956000084494</v>
      </c>
      <c r="T87" s="107"/>
      <c r="U87" s="107">
        <v>39.9</v>
      </c>
      <c r="V87" s="107">
        <v>41.4</v>
      </c>
      <c r="W87" s="193">
        <f t="shared" si="9"/>
        <v>1.5</v>
      </c>
      <c r="X87" s="107"/>
      <c r="Y87" s="106">
        <v>54811</v>
      </c>
      <c r="Z87" s="106">
        <v>59263</v>
      </c>
      <c r="AA87" s="108">
        <f t="shared" si="13"/>
        <v>8.1224571710058202E-2</v>
      </c>
    </row>
    <row r="88" spans="1:27" x14ac:dyDescent="0.25">
      <c r="A88" s="105" t="s">
        <v>25</v>
      </c>
      <c r="B88" s="105" t="s">
        <v>26</v>
      </c>
      <c r="C88" s="106">
        <v>461262</v>
      </c>
      <c r="D88" s="106">
        <v>490764</v>
      </c>
      <c r="E88" s="108">
        <f t="shared" si="10"/>
        <v>6.3959311627664966E-2</v>
      </c>
      <c r="F88" s="107"/>
      <c r="G88" s="108">
        <v>0.13800000000000001</v>
      </c>
      <c r="H88" s="108">
        <v>0.14497294802430832</v>
      </c>
      <c r="I88" s="108"/>
      <c r="J88" s="108">
        <v>8.1000000000000003E-2</v>
      </c>
      <c r="K88" s="108">
        <v>6.3E-2</v>
      </c>
      <c r="L88" s="107"/>
      <c r="M88" s="106">
        <v>184590</v>
      </c>
      <c r="N88" s="106">
        <v>194995</v>
      </c>
      <c r="O88" s="107"/>
      <c r="P88" s="106">
        <v>23969</v>
      </c>
      <c r="Q88" s="108">
        <f t="shared" si="11"/>
        <v>0.12984993769976705</v>
      </c>
      <c r="R88" s="106">
        <v>34203</v>
      </c>
      <c r="S88" s="108">
        <f t="shared" si="12"/>
        <v>0.17540449755121926</v>
      </c>
      <c r="T88" s="107"/>
      <c r="U88" s="107">
        <v>36.6</v>
      </c>
      <c r="V88" s="107">
        <v>37.4</v>
      </c>
      <c r="W88" s="193">
        <f t="shared" si="9"/>
        <v>0.79999999999999716</v>
      </c>
      <c r="X88" s="107"/>
      <c r="Y88" s="106">
        <v>47250</v>
      </c>
      <c r="Z88" s="106">
        <v>52159</v>
      </c>
      <c r="AA88" s="108">
        <f t="shared" si="13"/>
        <v>0.1038941798941799</v>
      </c>
    </row>
    <row r="89" spans="1:27" x14ac:dyDescent="0.25">
      <c r="A89" s="96" t="s">
        <v>59</v>
      </c>
      <c r="B89" s="96" t="s">
        <v>96</v>
      </c>
      <c r="C89" s="97">
        <v>13485</v>
      </c>
      <c r="D89" s="97">
        <v>13142</v>
      </c>
      <c r="E89" s="99">
        <f t="shared" si="10"/>
        <v>-2.5435669262143121E-2</v>
      </c>
      <c r="F89" s="98"/>
      <c r="G89" s="99">
        <v>0.20199999999999999</v>
      </c>
      <c r="H89" s="99">
        <v>0.20364140114783297</v>
      </c>
      <c r="I89" s="99"/>
      <c r="J89" s="99">
        <v>9.6999999999999989E-2</v>
      </c>
      <c r="K89" s="99">
        <v>0.106</v>
      </c>
      <c r="L89" s="98"/>
      <c r="M89" s="97">
        <v>5349</v>
      </c>
      <c r="N89" s="97">
        <v>5053</v>
      </c>
      <c r="O89" s="98"/>
      <c r="P89" s="97">
        <v>1091</v>
      </c>
      <c r="Q89" s="99">
        <f t="shared" si="11"/>
        <v>0.20396335763694148</v>
      </c>
      <c r="R89" s="97">
        <v>1369</v>
      </c>
      <c r="S89" s="99">
        <f t="shared" si="12"/>
        <v>0.27092816148822479</v>
      </c>
      <c r="T89" s="98"/>
      <c r="U89" s="98">
        <v>38.9</v>
      </c>
      <c r="V89" s="98">
        <v>41.9</v>
      </c>
      <c r="W89" s="187">
        <f t="shared" si="9"/>
        <v>3</v>
      </c>
      <c r="X89" s="98"/>
      <c r="Y89" s="97">
        <v>34242</v>
      </c>
      <c r="Z89" s="97">
        <v>41541</v>
      </c>
      <c r="AA89" s="99">
        <f t="shared" si="13"/>
        <v>0.21315927807955143</v>
      </c>
    </row>
    <row r="90" spans="1:27" s="98" customFormat="1" x14ac:dyDescent="0.25">
      <c r="A90" s="96" t="s">
        <v>11</v>
      </c>
      <c r="B90" s="96" t="s">
        <v>57</v>
      </c>
      <c r="C90" s="97">
        <v>38740</v>
      </c>
      <c r="D90" s="97">
        <v>39280</v>
      </c>
      <c r="E90" s="99">
        <f>(D90-C90)/C90</f>
        <v>1.3939081053175014E-2</v>
      </c>
      <c r="G90" s="99">
        <v>0.14599999999999999</v>
      </c>
      <c r="H90" s="99">
        <v>0.14499999999999999</v>
      </c>
      <c r="I90" s="99"/>
      <c r="J90" s="99">
        <v>7.8E-2</v>
      </c>
      <c r="K90" s="99">
        <v>6.5000000000000002E-2</v>
      </c>
      <c r="M90" s="97">
        <v>16136</v>
      </c>
      <c r="N90" s="97">
        <v>16954</v>
      </c>
      <c r="P90" s="97">
        <v>2318</v>
      </c>
      <c r="Q90" s="99">
        <f t="shared" si="11"/>
        <v>0.14365394149727317</v>
      </c>
      <c r="R90" s="97">
        <v>2933</v>
      </c>
      <c r="S90" s="99">
        <f t="shared" si="12"/>
        <v>0.17299752270850538</v>
      </c>
      <c r="U90" s="98">
        <v>43.3</v>
      </c>
      <c r="V90" s="98">
        <v>45.7</v>
      </c>
      <c r="W90" s="98">
        <f t="shared" ref="W90" si="14">V90-U90</f>
        <v>2.4000000000000057</v>
      </c>
      <c r="Y90" s="97">
        <v>41312</v>
      </c>
      <c r="Z90" s="97">
        <v>50162</v>
      </c>
      <c r="AA90" s="99">
        <f t="shared" si="13"/>
        <v>0.21422347017815646</v>
      </c>
    </row>
    <row r="91" spans="1:27" x14ac:dyDescent="0.25">
      <c r="A91" s="96" t="s">
        <v>59</v>
      </c>
      <c r="B91" s="96" t="s">
        <v>97</v>
      </c>
      <c r="C91" s="97">
        <v>207790</v>
      </c>
      <c r="D91" s="97">
        <v>223868</v>
      </c>
      <c r="E91" s="99">
        <f t="shared" si="10"/>
        <v>7.7376197122094426E-2</v>
      </c>
      <c r="F91" s="98"/>
      <c r="G91" s="99">
        <v>5.7999999999999996E-2</v>
      </c>
      <c r="H91" s="99">
        <v>5.4024583663758924E-2</v>
      </c>
      <c r="I91" s="99"/>
      <c r="J91" s="99">
        <v>6.3E-2</v>
      </c>
      <c r="K91" s="99">
        <v>4.4999999999999998E-2</v>
      </c>
      <c r="L91" s="98"/>
      <c r="M91" s="97">
        <v>74144</v>
      </c>
      <c r="N91" s="97">
        <v>80704</v>
      </c>
      <c r="O91" s="98"/>
      <c r="P91" s="97">
        <v>2858</v>
      </c>
      <c r="Q91" s="99">
        <f t="shared" si="11"/>
        <v>3.8546611998273632E-2</v>
      </c>
      <c r="R91" s="97">
        <v>3968</v>
      </c>
      <c r="S91" s="99">
        <f t="shared" si="12"/>
        <v>4.9167327517842981E-2</v>
      </c>
      <c r="T91" s="98"/>
      <c r="U91" s="98">
        <v>37</v>
      </c>
      <c r="V91" s="98">
        <v>39.1</v>
      </c>
      <c r="W91" s="187">
        <f t="shared" si="9"/>
        <v>2.1000000000000014</v>
      </c>
      <c r="X91" s="98"/>
      <c r="Y91" s="97">
        <v>71274</v>
      </c>
      <c r="Z91" s="97">
        <v>79397</v>
      </c>
      <c r="AA91" s="99">
        <f t="shared" si="13"/>
        <v>0.11396862811123271</v>
      </c>
    </row>
    <row r="92" spans="1:27" x14ac:dyDescent="0.25">
      <c r="A92" s="96" t="s">
        <v>11</v>
      </c>
      <c r="B92" s="96" t="s">
        <v>12</v>
      </c>
      <c r="C92" s="97">
        <v>33154</v>
      </c>
      <c r="D92" s="97">
        <v>31822</v>
      </c>
      <c r="E92" s="99">
        <f t="shared" si="10"/>
        <v>-4.0176147674488752E-2</v>
      </c>
      <c r="F92" s="98"/>
      <c r="G92" s="99">
        <v>0.192</v>
      </c>
      <c r="H92" s="99">
        <v>0.18377684240565029</v>
      </c>
      <c r="I92" s="99"/>
      <c r="J92" s="99">
        <v>0.10400000000000001</v>
      </c>
      <c r="K92" s="99">
        <v>7.9000000000000001E-2</v>
      </c>
      <c r="L92" s="98"/>
      <c r="M92" s="97">
        <v>14177</v>
      </c>
      <c r="N92" s="97">
        <v>14017</v>
      </c>
      <c r="O92" s="98"/>
      <c r="P92" s="97">
        <v>2986</v>
      </c>
      <c r="Q92" s="99">
        <f t="shared" si="11"/>
        <v>0.21062283981096142</v>
      </c>
      <c r="R92" s="97">
        <v>3322</v>
      </c>
      <c r="S92" s="99">
        <f t="shared" si="12"/>
        <v>0.23699793108368411</v>
      </c>
      <c r="T92" s="98"/>
      <c r="U92" s="98">
        <v>45</v>
      </c>
      <c r="V92" s="98">
        <v>47.6</v>
      </c>
      <c r="W92" s="187">
        <f t="shared" si="9"/>
        <v>2.6000000000000014</v>
      </c>
      <c r="X92" s="98"/>
      <c r="Y92" s="97">
        <v>34859</v>
      </c>
      <c r="Z92" s="97">
        <v>40328</v>
      </c>
      <c r="AA92" s="99">
        <f t="shared" si="13"/>
        <v>0.15688918213373879</v>
      </c>
    </row>
    <row r="93" spans="1:27" x14ac:dyDescent="0.25">
      <c r="A93" s="98" t="s">
        <v>59</v>
      </c>
      <c r="B93" s="98" t="s">
        <v>98</v>
      </c>
      <c r="C93" s="97">
        <v>114438</v>
      </c>
      <c r="D93" s="97">
        <v>115915</v>
      </c>
      <c r="E93" s="99">
        <f t="shared" si="10"/>
        <v>1.2906552019434104E-2</v>
      </c>
      <c r="F93" s="98"/>
      <c r="G93" s="242">
        <v>0.108</v>
      </c>
      <c r="H93" s="242">
        <v>0.13</v>
      </c>
      <c r="I93" s="98"/>
      <c r="J93" s="243">
        <v>6.4000000000000001E-2</v>
      </c>
      <c r="K93" s="243">
        <v>0.04</v>
      </c>
      <c r="L93" s="98"/>
      <c r="M93" s="97">
        <v>42935</v>
      </c>
      <c r="N93" s="97">
        <v>43353</v>
      </c>
      <c r="O93" s="98"/>
      <c r="P93" s="97">
        <v>3648</v>
      </c>
      <c r="Q93" s="99">
        <f t="shared" si="11"/>
        <v>8.4965645743565854E-2</v>
      </c>
      <c r="R93" s="97">
        <v>4926</v>
      </c>
      <c r="S93" s="99">
        <f t="shared" si="12"/>
        <v>0.11362535464673724</v>
      </c>
      <c r="T93" s="98"/>
      <c r="U93" s="98">
        <v>37.799999999999997</v>
      </c>
      <c r="V93" s="98">
        <v>38.700000000000003</v>
      </c>
      <c r="W93" s="98">
        <f>V93-U93</f>
        <v>0.90000000000000568</v>
      </c>
      <c r="X93" s="98"/>
      <c r="Y93" s="97">
        <v>48375</v>
      </c>
      <c r="Z93" s="97">
        <v>54037</v>
      </c>
      <c r="AA93" s="99">
        <f t="shared" si="13"/>
        <v>0.11704392764857881</v>
      </c>
    </row>
    <row r="94" spans="1:27" x14ac:dyDescent="0.25">
      <c r="A94" s="105" t="s">
        <v>25</v>
      </c>
      <c r="B94" s="109" t="s">
        <v>101</v>
      </c>
      <c r="C94" s="106">
        <v>195993</v>
      </c>
      <c r="D94" s="106">
        <v>212738</v>
      </c>
      <c r="E94" s="108">
        <f t="shared" si="10"/>
        <v>8.5436724780987072E-2</v>
      </c>
      <c r="F94" s="107"/>
      <c r="G94" s="108">
        <v>0.14599999999999999</v>
      </c>
      <c r="H94" s="108">
        <v>0.15728062294100029</v>
      </c>
      <c r="I94" s="108"/>
      <c r="J94" s="108">
        <v>8.199999999999999E-2</v>
      </c>
      <c r="K94" s="108">
        <v>6.8000000000000005E-2</v>
      </c>
      <c r="L94" s="107"/>
      <c r="M94" s="106">
        <v>78186</v>
      </c>
      <c r="N94" s="106">
        <v>83475</v>
      </c>
      <c r="O94" s="107"/>
      <c r="P94" s="106">
        <v>7846</v>
      </c>
      <c r="Q94" s="108">
        <f t="shared" si="11"/>
        <v>0.10035044637147315</v>
      </c>
      <c r="R94" s="106">
        <v>12204</v>
      </c>
      <c r="S94" s="108">
        <f t="shared" si="12"/>
        <v>0.14619946091644204</v>
      </c>
      <c r="T94" s="107"/>
      <c r="U94" s="107">
        <v>36.200000000000003</v>
      </c>
      <c r="V94" s="107">
        <v>36.9</v>
      </c>
      <c r="W94" s="193">
        <f>(V94-U94)</f>
        <v>0.69999999999999574</v>
      </c>
      <c r="X94" s="107"/>
      <c r="Y94" s="106">
        <v>49031</v>
      </c>
      <c r="Z94" s="106">
        <v>56419</v>
      </c>
      <c r="AA94" s="108">
        <f t="shared" si="13"/>
        <v>0.15068018192572047</v>
      </c>
    </row>
    <row r="95" spans="1:27" x14ac:dyDescent="0.25">
      <c r="A95" s="65" t="s">
        <v>102</v>
      </c>
      <c r="B95" s="65" t="s">
        <v>114</v>
      </c>
      <c r="C95" s="66">
        <v>58750</v>
      </c>
      <c r="D95" s="66">
        <v>56823</v>
      </c>
      <c r="E95" s="68">
        <f t="shared" si="10"/>
        <v>-3.2800000000000003E-2</v>
      </c>
      <c r="F95" s="67"/>
      <c r="G95" s="68">
        <v>0.10400000000000001</v>
      </c>
      <c r="H95" s="68">
        <v>0.10290608488154082</v>
      </c>
      <c r="I95" s="68"/>
      <c r="J95" s="68">
        <v>7.0000000000000007E-2</v>
      </c>
      <c r="K95" s="68">
        <v>0.06</v>
      </c>
      <c r="L95" s="67"/>
      <c r="M95" s="66">
        <v>23599</v>
      </c>
      <c r="N95" s="66">
        <v>23468</v>
      </c>
      <c r="O95" s="67"/>
      <c r="P95" s="66">
        <v>1995</v>
      </c>
      <c r="Q95" s="68">
        <f t="shared" si="11"/>
        <v>8.453748040171194E-2</v>
      </c>
      <c r="R95" s="66">
        <v>3198</v>
      </c>
      <c r="S95" s="68">
        <f t="shared" si="12"/>
        <v>0.13627066643940686</v>
      </c>
      <c r="T95" s="67"/>
      <c r="U95" s="67">
        <v>41.2</v>
      </c>
      <c r="V95" s="67">
        <v>42.9</v>
      </c>
      <c r="W95" s="185">
        <f>(V95-U95)</f>
        <v>1.6999999999999957</v>
      </c>
      <c r="X95" s="67"/>
      <c r="Y95" s="66">
        <v>45266</v>
      </c>
      <c r="Z95" s="66">
        <v>51969</v>
      </c>
      <c r="AA95" s="68">
        <f t="shared" si="13"/>
        <v>0.14808023682233906</v>
      </c>
    </row>
    <row r="96" spans="1:27" x14ac:dyDescent="0.25">
      <c r="A96" s="77" t="s">
        <v>7</v>
      </c>
      <c r="B96" s="77" t="s">
        <v>10</v>
      </c>
      <c r="C96" s="78">
        <v>99910</v>
      </c>
      <c r="D96" s="78">
        <v>103963</v>
      </c>
      <c r="E96" s="80">
        <f t="shared" si="10"/>
        <v>4.0566509858872987E-2</v>
      </c>
      <c r="F96" s="79"/>
      <c r="G96" s="80">
        <v>0.17399999999999999</v>
      </c>
      <c r="H96" s="80">
        <v>0.16894641645941669</v>
      </c>
      <c r="I96" s="80"/>
      <c r="J96" s="80">
        <v>8.900000000000001E-2</v>
      </c>
      <c r="K96" s="80">
        <v>0.08</v>
      </c>
      <c r="L96" s="79"/>
      <c r="M96" s="78">
        <v>34292</v>
      </c>
      <c r="N96" s="78">
        <v>35384</v>
      </c>
      <c r="O96" s="79"/>
      <c r="P96" s="78">
        <v>3766</v>
      </c>
      <c r="Q96" s="80">
        <f t="shared" si="11"/>
        <v>0.10982153271900151</v>
      </c>
      <c r="R96" s="78">
        <v>4648</v>
      </c>
      <c r="S96" s="80">
        <f t="shared" si="12"/>
        <v>0.13135880624010851</v>
      </c>
      <c r="T96" s="79"/>
      <c r="U96" s="79">
        <v>33.799999999999997</v>
      </c>
      <c r="V96" s="79">
        <v>35.4</v>
      </c>
      <c r="W96" s="184">
        <f>(V96-U96)</f>
        <v>1.6000000000000014</v>
      </c>
      <c r="X96" s="79"/>
      <c r="Y96" s="78">
        <v>42345</v>
      </c>
      <c r="Z96" s="78">
        <v>43871</v>
      </c>
      <c r="AA96" s="80">
        <f t="shared" si="13"/>
        <v>3.6037312551658991E-2</v>
      </c>
    </row>
    <row r="97" spans="1:27" x14ac:dyDescent="0.25">
      <c r="A97" s="96" t="s">
        <v>59</v>
      </c>
      <c r="B97" s="96" t="s">
        <v>99</v>
      </c>
      <c r="C97" s="97">
        <v>22665</v>
      </c>
      <c r="D97" s="97">
        <v>22190</v>
      </c>
      <c r="E97" s="99">
        <f t="shared" si="10"/>
        <v>-2.0957423339951466E-2</v>
      </c>
      <c r="F97" s="98"/>
      <c r="G97" s="99">
        <v>8.6999999999999994E-2</v>
      </c>
      <c r="H97" s="99">
        <v>0.1180517636780605</v>
      </c>
      <c r="I97" s="99"/>
      <c r="J97" s="99">
        <v>7.400000000000001E-2</v>
      </c>
      <c r="K97" s="99">
        <v>4.2000000000000003E-2</v>
      </c>
      <c r="L97" s="98"/>
      <c r="M97" s="97">
        <v>9169</v>
      </c>
      <c r="N97" s="97">
        <v>9157</v>
      </c>
      <c r="O97" s="98"/>
      <c r="P97" s="97">
        <v>731</v>
      </c>
      <c r="Q97" s="99">
        <f t="shared" si="11"/>
        <v>7.9725160868142658E-2</v>
      </c>
      <c r="R97" s="97">
        <v>837</v>
      </c>
      <c r="S97" s="99">
        <f t="shared" si="12"/>
        <v>9.1405482144807246E-2</v>
      </c>
      <c r="T97" s="98"/>
      <c r="U97" s="98">
        <v>40.6</v>
      </c>
      <c r="V97" s="98">
        <v>41.3</v>
      </c>
      <c r="W97" s="187">
        <f>(V97-U97)</f>
        <v>0.69999999999999574</v>
      </c>
      <c r="X97" s="98"/>
      <c r="Y97" s="97">
        <v>47216</v>
      </c>
      <c r="Z97" s="97">
        <v>49767</v>
      </c>
      <c r="AA97" s="99">
        <f t="shared" si="13"/>
        <v>5.4028295493053199E-2</v>
      </c>
    </row>
    <row r="98" spans="1:27" x14ac:dyDescent="0.25">
      <c r="D98" s="56"/>
      <c r="E98" s="56"/>
      <c r="W98" s="196"/>
      <c r="Y98" s="56"/>
      <c r="AA98" s="60"/>
    </row>
    <row r="99" spans="1:27" x14ac:dyDescent="0.25">
      <c r="A99" s="59" t="s">
        <v>241</v>
      </c>
      <c r="C99" s="63">
        <f>AVERAGE(C16:C97)</f>
        <v>81798.048780487807</v>
      </c>
      <c r="D99" s="63">
        <f>AVERAGE(D16:D97)</f>
        <v>82625.036585365859</v>
      </c>
      <c r="E99" s="60">
        <f>AVERAGE(E16:E97)</f>
        <v>-8.5636602254408039E-3</v>
      </c>
      <c r="G99" s="60">
        <f>AVERAGE(G16:G97)</f>
        <v>0.14026829268292684</v>
      </c>
      <c r="H99" s="60">
        <f>AVERAGE(H16:H97)</f>
        <v>0.14599604945224631</v>
      </c>
      <c r="J99" s="60">
        <f>AVERAGE(J16:J97)</f>
        <v>8.1304878048780518E-2</v>
      </c>
      <c r="K99" s="60">
        <f>AVERAGE(K16:K97)</f>
        <v>6.2243902439024383E-2</v>
      </c>
      <c r="M99" s="197">
        <f>AVERAGE(M16:M97)</f>
        <v>32460.231707317074</v>
      </c>
      <c r="N99" s="197">
        <f>AVERAGE(N16:N97)</f>
        <v>32890.902439024387</v>
      </c>
      <c r="O99" s="197"/>
      <c r="P99" s="197">
        <f>AVERAGE(P16:P97)</f>
        <v>3617.5975609756097</v>
      </c>
      <c r="Q99" s="60">
        <f>AVERAGE(Q16:Q97)</f>
        <v>0.11572806143190885</v>
      </c>
      <c r="R99" s="197">
        <f>AVERAGE(R16:R97)</f>
        <v>4877.2195121951218</v>
      </c>
      <c r="S99" s="60">
        <f>AVERAGE(S16:S97)</f>
        <v>0.15136384881932663</v>
      </c>
      <c r="T99" s="197"/>
      <c r="U99" s="197">
        <f>AVERAGE(U16:U97)</f>
        <v>40.336585365853665</v>
      </c>
      <c r="V99" s="197">
        <f>AVERAGE(V16:V97)</f>
        <v>42.300000000000018</v>
      </c>
      <c r="W99" s="197">
        <f>AVERAGE(W16:W97)</f>
        <v>1.9634146341463412</v>
      </c>
      <c r="X99" s="197"/>
      <c r="Y99" s="197">
        <f>AVERAGE(Y16:Y97)</f>
        <v>44154.951219512193</v>
      </c>
      <c r="Z99" s="197">
        <f>AVERAGE(Z16:Z97)</f>
        <v>49668.280487804877</v>
      </c>
      <c r="AA99" s="60">
        <f>AVERAGE(AA16:AA97)</f>
        <v>0.12679801983232505</v>
      </c>
    </row>
    <row r="100" spans="1:27" x14ac:dyDescent="0.25">
      <c r="A100" s="59" t="s">
        <v>242</v>
      </c>
      <c r="C100" s="56">
        <f>STDEV(C16:C97)</f>
        <v>126184.53070105109</v>
      </c>
      <c r="D100" s="56">
        <f>STDEV(D16:D97)</f>
        <v>128119.52440365362</v>
      </c>
      <c r="E100" s="60">
        <f>STDEV(E16:E97)</f>
        <v>3.9164771735480025E-2</v>
      </c>
      <c r="F100" s="56"/>
      <c r="G100" s="60">
        <f>STDEV(G16:G97)</f>
        <v>4.0550547264726552E-2</v>
      </c>
      <c r="H100" s="60">
        <f>STDEV(H16:H97)</f>
        <v>4.3065040207121597E-2</v>
      </c>
      <c r="I100" s="56"/>
      <c r="J100" s="60">
        <f>STDEV(J16:J97)</f>
        <v>1.9809393596884696E-2</v>
      </c>
      <c r="K100" s="60">
        <f>STDEV(K16:K97)</f>
        <v>1.9447022670727725E-2</v>
      </c>
      <c r="L100" s="56"/>
      <c r="M100" s="56">
        <f>STDEV(M16:M97)</f>
        <v>51548.032128093721</v>
      </c>
      <c r="N100" s="56">
        <f>STDEV(N16:N97)</f>
        <v>52847.215337271504</v>
      </c>
      <c r="O100" s="56"/>
      <c r="P100" s="56">
        <f>STDEV(P16:P97)</f>
        <v>6127.9725663807403</v>
      </c>
      <c r="Q100" s="60">
        <f>STDEV(Q16:Q97)</f>
        <v>4.1383829544533457E-2</v>
      </c>
      <c r="R100" s="56">
        <f>STDEV(R16:R97)</f>
        <v>8546.1280584090055</v>
      </c>
      <c r="S100" s="60">
        <f>STDEV(S16:S97)</f>
        <v>5.0378563916476972E-2</v>
      </c>
      <c r="T100" s="56"/>
      <c r="U100" s="61">
        <f>STDEV(U16:U97)</f>
        <v>4.2339752267834765</v>
      </c>
      <c r="V100" s="61">
        <f>STDEV(V16:V97)</f>
        <v>4.9005920529191522</v>
      </c>
      <c r="W100" s="61">
        <f>STDEV(W16:W97)</f>
        <v>1.0347674868693781</v>
      </c>
      <c r="X100" s="56"/>
      <c r="Y100" s="56">
        <f>STDEV(Y16:Y97)</f>
        <v>8389.4776966317968</v>
      </c>
      <c r="Z100" s="56">
        <f>STDEV(Z16:Z97)</f>
        <v>9373.1809392732393</v>
      </c>
      <c r="AA100" s="60">
        <f>STDEV(AA16:AA97)</f>
        <v>6.3217527493621709E-2</v>
      </c>
    </row>
    <row r="101" spans="1:27" x14ac:dyDescent="0.25">
      <c r="A101" s="59" t="s">
        <v>243</v>
      </c>
      <c r="C101" s="64">
        <f>C100*2</f>
        <v>252369.06140210218</v>
      </c>
      <c r="D101" s="64">
        <f t="shared" ref="D101:AA101" si="15">D100*2</f>
        <v>256239.04880730723</v>
      </c>
      <c r="E101" s="60">
        <f t="shared" si="15"/>
        <v>7.832954347096005E-2</v>
      </c>
      <c r="F101" s="64"/>
      <c r="G101" s="60">
        <f t="shared" si="15"/>
        <v>8.1101094529453105E-2</v>
      </c>
      <c r="H101" s="60">
        <f t="shared" si="15"/>
        <v>8.6130080414243193E-2</v>
      </c>
      <c r="I101" s="64"/>
      <c r="J101" s="60">
        <f t="shared" si="15"/>
        <v>3.9618787193769392E-2</v>
      </c>
      <c r="K101" s="60">
        <f t="shared" si="15"/>
        <v>3.8894045341455449E-2</v>
      </c>
      <c r="L101" s="64"/>
      <c r="M101" s="64">
        <f t="shared" si="15"/>
        <v>103096.06425618744</v>
      </c>
      <c r="N101" s="64">
        <f t="shared" si="15"/>
        <v>105694.43067454301</v>
      </c>
      <c r="O101" s="64"/>
      <c r="P101" s="64">
        <f t="shared" si="15"/>
        <v>12255.945132761481</v>
      </c>
      <c r="Q101" s="60">
        <f t="shared" si="15"/>
        <v>8.2767659089066914E-2</v>
      </c>
      <c r="R101" s="64">
        <f t="shared" si="15"/>
        <v>17092.256116818011</v>
      </c>
      <c r="S101" s="60">
        <f t="shared" si="15"/>
        <v>0.10075712783295394</v>
      </c>
      <c r="T101" s="64"/>
      <c r="U101" s="198">
        <f t="shared" si="15"/>
        <v>8.467950453566953</v>
      </c>
      <c r="V101" s="198">
        <f t="shared" si="15"/>
        <v>9.8011841058383045</v>
      </c>
      <c r="W101" s="198">
        <f t="shared" si="15"/>
        <v>2.0695349737387563</v>
      </c>
      <c r="X101" s="64"/>
      <c r="Y101" s="63">
        <f t="shared" si="15"/>
        <v>16778.955393263594</v>
      </c>
      <c r="Z101" s="63">
        <f t="shared" si="15"/>
        <v>18746.361878546479</v>
      </c>
      <c r="AA101" s="60">
        <f t="shared" si="15"/>
        <v>0.12643505498724342</v>
      </c>
    </row>
    <row r="102" spans="1:27" x14ac:dyDescent="0.25">
      <c r="A102" s="59"/>
      <c r="D102" s="56"/>
      <c r="E102" s="56"/>
      <c r="W102" s="196"/>
      <c r="Y102" s="56"/>
      <c r="AA102" s="60"/>
    </row>
    <row r="103" spans="1:27" x14ac:dyDescent="0.25">
      <c r="A103" s="59"/>
      <c r="D103" s="56"/>
      <c r="E103" s="56"/>
      <c r="W103" s="196"/>
      <c r="Y103" s="56"/>
      <c r="AA103" s="60"/>
    </row>
    <row r="104" spans="1:27" x14ac:dyDescent="0.25">
      <c r="B104" s="59" t="s">
        <v>154</v>
      </c>
      <c r="C104" s="56">
        <v>308745538</v>
      </c>
      <c r="D104" s="56">
        <v>325719178</v>
      </c>
      <c r="E104" s="60">
        <f t="shared" ref="E104:E118" si="16">(D104-C104)/C104</f>
        <v>5.4976146732199901E-2</v>
      </c>
      <c r="G104" s="116">
        <v>0.14399999999999999</v>
      </c>
      <c r="H104" s="116">
        <v>0.13800000000000001</v>
      </c>
      <c r="J104" s="116">
        <v>7.9000000000000001E-2</v>
      </c>
      <c r="K104" s="116">
        <v>6.6000000000000003E-2</v>
      </c>
      <c r="M104" s="85">
        <v>114235996</v>
      </c>
      <c r="N104" s="85">
        <v>118825921</v>
      </c>
      <c r="P104" s="85">
        <v>10583720</v>
      </c>
      <c r="Q104" s="87">
        <f>P104/M104</f>
        <v>9.2647855059625861E-2</v>
      </c>
      <c r="R104" s="85">
        <v>15029498</v>
      </c>
      <c r="S104" s="87">
        <f>R104/N104</f>
        <v>0.12648332849866992</v>
      </c>
      <c r="U104">
        <v>36.9</v>
      </c>
      <c r="V104">
        <v>37.799999999999997</v>
      </c>
      <c r="W104" s="196">
        <f t="shared" ref="W104:W118" si="17">(V104-U104)</f>
        <v>0.89999999999999858</v>
      </c>
      <c r="Y104" s="56">
        <v>49445</v>
      </c>
      <c r="Z104" s="56">
        <v>61372</v>
      </c>
      <c r="AA104" s="60">
        <f t="shared" ref="AA104:AA118" si="18">(Z104-Y104)/Y104</f>
        <v>0.24121751440995046</v>
      </c>
    </row>
    <row r="105" spans="1:27" x14ac:dyDescent="0.25">
      <c r="D105" s="56"/>
      <c r="E105" s="56"/>
      <c r="W105" s="196"/>
      <c r="AA105" s="60"/>
    </row>
    <row r="106" spans="1:27" x14ac:dyDescent="0.25">
      <c r="B106" s="59" t="s">
        <v>7</v>
      </c>
      <c r="C106" s="56">
        <v>9687653</v>
      </c>
      <c r="D106" s="56">
        <v>10201635</v>
      </c>
      <c r="E106" s="60">
        <f t="shared" si="16"/>
        <v>5.3055368519083004E-2</v>
      </c>
      <c r="G106" s="115">
        <v>0.16500000000000001</v>
      </c>
      <c r="H106" s="115">
        <v>0.16900000000000001</v>
      </c>
      <c r="J106" s="116">
        <v>8.7999999999999995E-2</v>
      </c>
      <c r="K106" s="116">
        <v>7.4999999999999997E-2</v>
      </c>
      <c r="M106" s="56">
        <v>3468704</v>
      </c>
      <c r="N106" s="56">
        <v>3663104</v>
      </c>
      <c r="P106" s="56">
        <v>344023</v>
      </c>
      <c r="Q106" s="60">
        <f>P106/M106</f>
        <v>9.9179117041984552E-2</v>
      </c>
      <c r="R106" s="56">
        <v>530636</v>
      </c>
      <c r="S106" s="60">
        <f>R106/N106</f>
        <v>0.14485966000419317</v>
      </c>
      <c r="U106">
        <v>35</v>
      </c>
      <c r="V106">
        <v>36.4</v>
      </c>
      <c r="W106" s="196">
        <f t="shared" si="17"/>
        <v>1.3999999999999986</v>
      </c>
      <c r="Y106" s="56">
        <v>49347</v>
      </c>
      <c r="Z106" s="56">
        <v>52977</v>
      </c>
      <c r="AA106" s="60">
        <f t="shared" si="18"/>
        <v>7.3560702778284401E-2</v>
      </c>
    </row>
    <row r="107" spans="1:27" x14ac:dyDescent="0.25">
      <c r="B107" t="s">
        <v>102</v>
      </c>
      <c r="C107" s="56">
        <v>12830632</v>
      </c>
      <c r="D107" s="56">
        <v>12854526</v>
      </c>
      <c r="E107" s="60">
        <f t="shared" si="16"/>
        <v>1.8622621239546111E-3</v>
      </c>
      <c r="G107" s="115">
        <v>0.13100000000000001</v>
      </c>
      <c r="H107" s="115">
        <v>0.13500000000000001</v>
      </c>
      <c r="J107" s="116">
        <v>8.5999999999999993E-2</v>
      </c>
      <c r="K107" s="116">
        <v>7.3999999999999996E-2</v>
      </c>
      <c r="M107" s="56">
        <v>4769951</v>
      </c>
      <c r="N107" s="56">
        <v>4818452</v>
      </c>
      <c r="P107" s="56">
        <v>431798</v>
      </c>
      <c r="Q107" s="60">
        <f t="shared" ref="Q107:Q118" si="19">P107/M107</f>
        <v>9.0524619644939755E-2</v>
      </c>
      <c r="R107" s="56">
        <v>638654</v>
      </c>
      <c r="S107" s="60">
        <f t="shared" ref="S107:S118" si="20">R107/N107</f>
        <v>0.13254339775512966</v>
      </c>
      <c r="U107">
        <v>36.200000000000003</v>
      </c>
      <c r="V107">
        <v>37.700000000000003</v>
      </c>
      <c r="W107" s="196">
        <f t="shared" si="17"/>
        <v>1.5</v>
      </c>
      <c r="Y107" s="56">
        <v>55735</v>
      </c>
      <c r="Z107" s="56">
        <v>61229</v>
      </c>
      <c r="AA107" s="60">
        <f t="shared" si="18"/>
        <v>9.8573607248587061E-2</v>
      </c>
    </row>
    <row r="108" spans="1:27" x14ac:dyDescent="0.25">
      <c r="B108" s="59" t="s">
        <v>116</v>
      </c>
      <c r="C108" s="56">
        <v>3046355</v>
      </c>
      <c r="D108" s="56">
        <v>3118102</v>
      </c>
      <c r="E108" s="60">
        <f t="shared" si="16"/>
        <v>2.3551752832483411E-2</v>
      </c>
      <c r="G108" s="115">
        <v>0.11899999999999999</v>
      </c>
      <c r="H108" s="117">
        <v>0.12</v>
      </c>
      <c r="J108" s="116">
        <v>5.2999999999999999E-2</v>
      </c>
      <c r="K108" s="116">
        <v>4.1000000000000002E-2</v>
      </c>
      <c r="M108" s="56">
        <v>1215954</v>
      </c>
      <c r="N108" s="56">
        <v>1251587</v>
      </c>
      <c r="P108" s="56">
        <v>109037</v>
      </c>
      <c r="Q108" s="60">
        <f t="shared" si="19"/>
        <v>8.9671977722841495E-2</v>
      </c>
      <c r="R108" s="56">
        <v>140059</v>
      </c>
      <c r="S108" s="60">
        <f t="shared" si="20"/>
        <v>0.11190512525297881</v>
      </c>
      <c r="U108">
        <v>38</v>
      </c>
      <c r="V108">
        <v>38.1</v>
      </c>
      <c r="W108" s="196">
        <f t="shared" si="17"/>
        <v>0.10000000000000142</v>
      </c>
      <c r="Y108" s="56">
        <v>48872</v>
      </c>
      <c r="Z108" s="56">
        <v>56570</v>
      </c>
      <c r="AA108" s="60">
        <f t="shared" si="18"/>
        <v>0.15751350466524799</v>
      </c>
    </row>
    <row r="109" spans="1:27" x14ac:dyDescent="0.25">
      <c r="B109" t="s">
        <v>11</v>
      </c>
      <c r="C109" s="56">
        <v>1328361</v>
      </c>
      <c r="D109" s="56">
        <v>1330158</v>
      </c>
      <c r="E109" s="60">
        <f t="shared" si="16"/>
        <v>1.3527949104196826E-3</v>
      </c>
      <c r="G109" s="115">
        <v>0.126</v>
      </c>
      <c r="H109" s="115">
        <v>0.129</v>
      </c>
      <c r="J109" s="116">
        <v>6.5000000000000002E-2</v>
      </c>
      <c r="K109" s="116">
        <v>5.2999999999999999E-2</v>
      </c>
      <c r="M109" s="56">
        <v>551125</v>
      </c>
      <c r="N109" s="56">
        <v>554061</v>
      </c>
      <c r="P109" s="56">
        <v>74929</v>
      </c>
      <c r="Q109" s="60">
        <f t="shared" si="19"/>
        <v>0.13595645271036516</v>
      </c>
      <c r="R109" s="56">
        <v>84863</v>
      </c>
      <c r="S109" s="60">
        <f t="shared" si="20"/>
        <v>0.15316544568197366</v>
      </c>
      <c r="U109">
        <v>42</v>
      </c>
      <c r="V109">
        <v>44.3</v>
      </c>
      <c r="W109" s="196">
        <f t="shared" si="17"/>
        <v>2.2999999999999972</v>
      </c>
      <c r="Y109" s="56">
        <v>46933</v>
      </c>
      <c r="Z109" s="56">
        <v>53024</v>
      </c>
      <c r="AA109" s="60">
        <f t="shared" si="18"/>
        <v>0.12978075128374492</v>
      </c>
    </row>
    <row r="110" spans="1:27" x14ac:dyDescent="0.25">
      <c r="B110" s="59" t="s">
        <v>13</v>
      </c>
      <c r="C110" s="56">
        <v>5773552</v>
      </c>
      <c r="D110" s="56">
        <v>5996079</v>
      </c>
      <c r="E110" s="60">
        <f t="shared" si="16"/>
        <v>3.8542477836867151E-2</v>
      </c>
      <c r="G110" s="115">
        <v>9.0999999999999998E-2</v>
      </c>
      <c r="H110" s="115">
        <v>9.7000000000000003E-2</v>
      </c>
      <c r="J110" s="116">
        <v>6.6000000000000003E-2</v>
      </c>
      <c r="K110" s="116">
        <v>6.0999999999999999E-2</v>
      </c>
      <c r="M110" s="56">
        <v>2121047</v>
      </c>
      <c r="N110" s="56">
        <v>2181093</v>
      </c>
      <c r="P110" s="56">
        <v>127819</v>
      </c>
      <c r="Q110" s="60">
        <f t="shared" si="19"/>
        <v>6.0262219554776487E-2</v>
      </c>
      <c r="R110" s="56">
        <v>237185</v>
      </c>
      <c r="S110" s="60">
        <f t="shared" si="20"/>
        <v>0.10874593609717696</v>
      </c>
      <c r="U110">
        <v>37.6</v>
      </c>
      <c r="V110">
        <v>38.5</v>
      </c>
      <c r="W110" s="196">
        <f t="shared" si="17"/>
        <v>0.89999999999999858</v>
      </c>
      <c r="Y110" s="56">
        <v>70647</v>
      </c>
      <c r="Z110" s="56">
        <v>78916</v>
      </c>
      <c r="AA110" s="60">
        <f t="shared" si="18"/>
        <v>0.11704672526788115</v>
      </c>
    </row>
    <row r="111" spans="1:27" x14ac:dyDescent="0.25">
      <c r="B111" t="s">
        <v>15</v>
      </c>
      <c r="C111" s="56">
        <v>9883640</v>
      </c>
      <c r="D111" s="56">
        <v>9925568</v>
      </c>
      <c r="E111" s="60">
        <f t="shared" si="16"/>
        <v>4.2421617946424598E-3</v>
      </c>
      <c r="G111" s="115">
        <v>0.157</v>
      </c>
      <c r="H111" s="115">
        <v>0.156</v>
      </c>
      <c r="J111" s="116">
        <v>0.115</v>
      </c>
      <c r="K111" s="116">
        <v>7.3999999999999996E-2</v>
      </c>
      <c r="M111" s="56">
        <v>3843997</v>
      </c>
      <c r="N111" s="56">
        <v>3888646</v>
      </c>
      <c r="P111" s="56">
        <v>484952</v>
      </c>
      <c r="Q111" s="60">
        <f t="shared" si="19"/>
        <v>0.12615826703298677</v>
      </c>
      <c r="R111" s="56">
        <v>580099</v>
      </c>
      <c r="S111" s="60">
        <f t="shared" si="20"/>
        <v>0.14917763149435562</v>
      </c>
      <c r="U111">
        <v>38.1</v>
      </c>
      <c r="V111">
        <v>39.6</v>
      </c>
      <c r="W111" s="196">
        <f t="shared" si="17"/>
        <v>1.5</v>
      </c>
      <c r="Y111" s="56">
        <v>48432</v>
      </c>
      <c r="Z111" s="56">
        <v>52668</v>
      </c>
      <c r="AA111" s="60">
        <f t="shared" si="18"/>
        <v>8.746283448959366E-2</v>
      </c>
    </row>
    <row r="112" spans="1:27" x14ac:dyDescent="0.25">
      <c r="B112" s="59" t="s">
        <v>2</v>
      </c>
      <c r="C112" s="56">
        <v>19378102</v>
      </c>
      <c r="D112" s="56">
        <v>19798228</v>
      </c>
      <c r="E112" s="60">
        <f t="shared" si="16"/>
        <v>2.1680451470427804E-2</v>
      </c>
      <c r="G112" s="115">
        <v>0.14399999999999999</v>
      </c>
      <c r="H112" s="115">
        <v>0.151</v>
      </c>
      <c r="J112" s="116">
        <v>7.4999999999999997E-2</v>
      </c>
      <c r="K112" s="116">
        <v>6.8000000000000005E-2</v>
      </c>
      <c r="M112" s="56">
        <v>7205740</v>
      </c>
      <c r="N112" s="56">
        <v>7302710</v>
      </c>
      <c r="P112" s="56">
        <v>806295</v>
      </c>
      <c r="Q112" s="60">
        <f t="shared" si="19"/>
        <v>0.11189621052105682</v>
      </c>
      <c r="R112" s="56">
        <v>1110617</v>
      </c>
      <c r="S112" s="60">
        <f t="shared" si="20"/>
        <v>0.15208285691202308</v>
      </c>
      <c r="U112">
        <v>37.700000000000003</v>
      </c>
      <c r="V112">
        <v>38.4</v>
      </c>
      <c r="W112" s="196">
        <f t="shared" si="17"/>
        <v>0.69999999999999574</v>
      </c>
      <c r="Y112" s="56">
        <v>55603</v>
      </c>
      <c r="Z112" s="56">
        <v>62765</v>
      </c>
      <c r="AA112" s="60">
        <f t="shared" si="18"/>
        <v>0.12880599967627646</v>
      </c>
    </row>
    <row r="113" spans="2:27" x14ac:dyDescent="0.25">
      <c r="B113" t="s">
        <v>59</v>
      </c>
      <c r="C113" s="56">
        <v>11536504</v>
      </c>
      <c r="D113" s="56">
        <v>11609756</v>
      </c>
      <c r="E113" s="60">
        <f t="shared" si="16"/>
        <v>6.3495838947396892E-3</v>
      </c>
      <c r="G113" s="115">
        <v>0.14799999999999999</v>
      </c>
      <c r="H113" s="115">
        <v>0.14899999999999999</v>
      </c>
      <c r="J113" s="116">
        <v>8.5999999999999993E-2</v>
      </c>
      <c r="K113" s="116">
        <v>6.5000000000000002E-2</v>
      </c>
      <c r="M113" s="56">
        <v>4552270</v>
      </c>
      <c r="N113" s="56">
        <v>4633145</v>
      </c>
      <c r="P113" s="56">
        <v>498685</v>
      </c>
      <c r="Q113" s="60">
        <f t="shared" si="19"/>
        <v>0.10954644605877946</v>
      </c>
      <c r="R113" s="56">
        <v>659838</v>
      </c>
      <c r="S113" s="60">
        <f t="shared" si="20"/>
        <v>0.14241686802377218</v>
      </c>
      <c r="U113">
        <v>38.299999999999997</v>
      </c>
      <c r="V113">
        <v>39.299999999999997</v>
      </c>
      <c r="W113" s="196">
        <f t="shared" si="17"/>
        <v>1</v>
      </c>
      <c r="Y113" s="56">
        <v>47358</v>
      </c>
      <c r="Z113" s="56">
        <v>52407</v>
      </c>
      <c r="AA113" s="60">
        <f t="shared" si="18"/>
        <v>0.10661345496009123</v>
      </c>
    </row>
    <row r="114" spans="2:27" x14ac:dyDescent="0.25">
      <c r="B114" s="59" t="s">
        <v>137</v>
      </c>
      <c r="C114" s="56">
        <v>25145561</v>
      </c>
      <c r="D114" s="56">
        <v>27419612</v>
      </c>
      <c r="E114" s="60">
        <f t="shared" si="16"/>
        <v>9.0435484815789155E-2</v>
      </c>
      <c r="G114" s="117">
        <v>0.17</v>
      </c>
      <c r="H114" s="117">
        <v>0.16</v>
      </c>
      <c r="J114" s="116">
        <v>7.0000000000000007E-2</v>
      </c>
      <c r="K114" s="116">
        <v>5.8000000000000003E-2</v>
      </c>
      <c r="M114" s="56">
        <v>8539206</v>
      </c>
      <c r="N114" s="56">
        <v>9430419</v>
      </c>
      <c r="P114" s="56">
        <v>890215</v>
      </c>
      <c r="Q114" s="60">
        <f t="shared" si="19"/>
        <v>0.10425032491311254</v>
      </c>
      <c r="R114" s="56">
        <v>1196016</v>
      </c>
      <c r="S114" s="60">
        <f t="shared" si="20"/>
        <v>0.12682532981832514</v>
      </c>
      <c r="U114">
        <v>33.4</v>
      </c>
      <c r="V114">
        <v>34.299999999999997</v>
      </c>
      <c r="W114" s="196">
        <f t="shared" si="17"/>
        <v>0.89999999999999858</v>
      </c>
      <c r="Y114" s="56">
        <v>49646</v>
      </c>
      <c r="Z114" s="56">
        <v>57051</v>
      </c>
      <c r="AA114" s="60">
        <f t="shared" si="18"/>
        <v>0.14915602465455424</v>
      </c>
    </row>
    <row r="115" spans="2:27" x14ac:dyDescent="0.25">
      <c r="B115" t="s">
        <v>4</v>
      </c>
      <c r="C115" s="56">
        <v>8001024</v>
      </c>
      <c r="D115" s="56">
        <v>8365952</v>
      </c>
      <c r="E115" s="60">
        <f t="shared" si="16"/>
        <v>4.5610161899276892E-2</v>
      </c>
      <c r="G115" s="115">
        <v>0.107</v>
      </c>
      <c r="H115" s="115">
        <v>0.112</v>
      </c>
      <c r="J115" s="116">
        <v>5.8999999999999997E-2</v>
      </c>
      <c r="K115" s="116">
        <v>5.5E-2</v>
      </c>
      <c r="M115" s="56">
        <v>2974481</v>
      </c>
      <c r="N115" s="56">
        <v>3105636</v>
      </c>
      <c r="P115" s="56">
        <v>205190</v>
      </c>
      <c r="Q115" s="60">
        <f t="shared" si="19"/>
        <v>6.8983462997410303E-2</v>
      </c>
      <c r="R115" s="56">
        <v>282296</v>
      </c>
      <c r="S115" s="60">
        <f t="shared" si="20"/>
        <v>9.0897967437265664E-2</v>
      </c>
      <c r="U115">
        <v>37.200000000000003</v>
      </c>
      <c r="V115">
        <v>38</v>
      </c>
      <c r="W115" s="196">
        <f t="shared" si="17"/>
        <v>0.79999999999999716</v>
      </c>
      <c r="Y115" s="56">
        <v>61406</v>
      </c>
      <c r="Z115" s="56">
        <v>68766</v>
      </c>
      <c r="AA115" s="60">
        <f t="shared" si="18"/>
        <v>0.11985799433280135</v>
      </c>
    </row>
    <row r="116" spans="2:27" x14ac:dyDescent="0.25">
      <c r="B116" s="59" t="s">
        <v>25</v>
      </c>
      <c r="C116" s="56">
        <v>6724540</v>
      </c>
      <c r="D116" s="56">
        <v>7169967</v>
      </c>
      <c r="E116" s="60">
        <f t="shared" si="16"/>
        <v>6.6239028989343515E-2</v>
      </c>
      <c r="G116" s="115">
        <v>0.125</v>
      </c>
      <c r="H116" s="115">
        <v>0.122</v>
      </c>
      <c r="J116" s="116">
        <v>7.5999999999999998E-2</v>
      </c>
      <c r="K116" s="116">
        <v>0.06</v>
      </c>
      <c r="M116" s="56">
        <v>2577375</v>
      </c>
      <c r="N116" s="56">
        <v>2755697</v>
      </c>
      <c r="P116" s="56">
        <v>252714</v>
      </c>
      <c r="Q116" s="60">
        <f t="shared" si="19"/>
        <v>9.8050923905136034E-2</v>
      </c>
      <c r="R116" s="56">
        <v>365887</v>
      </c>
      <c r="S116" s="60">
        <f t="shared" si="20"/>
        <v>0.13277475716669865</v>
      </c>
      <c r="U116">
        <v>37</v>
      </c>
      <c r="V116">
        <v>37.6</v>
      </c>
      <c r="W116" s="196">
        <f t="shared" si="17"/>
        <v>0.60000000000000142</v>
      </c>
      <c r="Y116" s="56">
        <v>57244</v>
      </c>
      <c r="Z116" s="56">
        <v>66174</v>
      </c>
      <c r="AA116" s="60">
        <f t="shared" si="18"/>
        <v>0.15599888197889736</v>
      </c>
    </row>
    <row r="117" spans="2:27" x14ac:dyDescent="0.25">
      <c r="B117" s="59" t="s">
        <v>138</v>
      </c>
      <c r="C117" s="56">
        <v>1852994</v>
      </c>
      <c r="D117" s="56">
        <v>1836843</v>
      </c>
      <c r="E117" s="60">
        <f t="shared" si="16"/>
        <v>-8.7161642185565637E-3</v>
      </c>
      <c r="G117" s="115">
        <v>0.17599999999999999</v>
      </c>
      <c r="H117" s="115">
        <v>0.17799999999999999</v>
      </c>
      <c r="J117" s="116">
        <v>7.0999999999999994E-2</v>
      </c>
      <c r="K117" s="116">
        <v>7.1999999999999995E-2</v>
      </c>
      <c r="M117" s="56">
        <v>740874</v>
      </c>
      <c r="N117" s="56">
        <v>737671</v>
      </c>
      <c r="P117" s="56">
        <v>97779</v>
      </c>
      <c r="Q117" s="60">
        <f t="shared" si="19"/>
        <v>0.13197790717449931</v>
      </c>
      <c r="R117" s="56">
        <v>121857</v>
      </c>
      <c r="S117" s="60">
        <f t="shared" si="20"/>
        <v>0.16519152847272023</v>
      </c>
      <c r="U117">
        <v>41.1</v>
      </c>
      <c r="V117">
        <v>42.2</v>
      </c>
      <c r="W117" s="196">
        <f t="shared" si="17"/>
        <v>1.1000000000000014</v>
      </c>
      <c r="Y117" s="56">
        <v>38380</v>
      </c>
      <c r="Z117" s="56">
        <v>44061</v>
      </c>
      <c r="AA117" s="60">
        <f t="shared" si="18"/>
        <v>0.14801980198019801</v>
      </c>
    </row>
    <row r="118" spans="2:27" x14ac:dyDescent="0.25">
      <c r="B118" t="s">
        <v>5</v>
      </c>
      <c r="C118" s="56">
        <v>5686986</v>
      </c>
      <c r="D118" s="56">
        <v>5763217</v>
      </c>
      <c r="E118" s="60">
        <f t="shared" si="16"/>
        <v>1.3404464157288236E-2</v>
      </c>
      <c r="G118" s="115">
        <v>0.121</v>
      </c>
      <c r="H118" s="115">
        <v>0.123</v>
      </c>
      <c r="J118" s="116">
        <v>6.7000000000000004E-2</v>
      </c>
      <c r="K118" s="116">
        <v>4.7E-2</v>
      </c>
      <c r="M118" s="56">
        <v>2274611</v>
      </c>
      <c r="N118" s="56">
        <v>2328754</v>
      </c>
      <c r="P118" s="56">
        <v>174348</v>
      </c>
      <c r="Q118" s="60">
        <f t="shared" si="19"/>
        <v>7.6649589754028274E-2</v>
      </c>
      <c r="R118" s="56">
        <v>282597</v>
      </c>
      <c r="S118" s="60">
        <f t="shared" si="20"/>
        <v>0.12135116032006815</v>
      </c>
      <c r="U118">
        <v>38.1</v>
      </c>
      <c r="V118">
        <v>39.200000000000003</v>
      </c>
      <c r="W118" s="196">
        <f t="shared" si="17"/>
        <v>1.1000000000000014</v>
      </c>
      <c r="Y118" s="56">
        <v>51598</v>
      </c>
      <c r="Z118" s="56">
        <v>56759</v>
      </c>
      <c r="AA118" s="60">
        <f t="shared" si="18"/>
        <v>0.10002325671537657</v>
      </c>
    </row>
    <row r="119" spans="2:27" x14ac:dyDescent="0.25">
      <c r="D119" s="56"/>
      <c r="E119" s="56"/>
    </row>
  </sheetData>
  <sortState ref="A16:AA96">
    <sortCondition ref="B16:B96"/>
  </sortState>
  <dataValidations count="1">
    <dataValidation errorStyle="information" allowBlank="1" showInputMessage="1" showErrorMessage="1" sqref="A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workbookViewId="0">
      <pane xSplit="2" ySplit="2" topLeftCell="C75" activePane="bottomRight" state="frozen"/>
      <selection pane="topRight" activeCell="C1" sqref="C1"/>
      <selection pane="bottomLeft" activeCell="A3" sqref="A3"/>
      <selection pane="bottomRight" activeCell="A91" sqref="A91:XFD91"/>
    </sheetView>
  </sheetViews>
  <sheetFormatPr defaultRowHeight="15" x14ac:dyDescent="0.25"/>
  <cols>
    <col min="1" max="1" width="12.85546875" bestFit="1" customWidth="1"/>
    <col min="2" max="2" width="20" bestFit="1" customWidth="1"/>
    <col min="3" max="3" width="15.28515625" bestFit="1" customWidth="1"/>
    <col min="4" max="4" width="12.5703125" style="56" bestFit="1" customWidth="1"/>
    <col min="5" max="5" width="12.5703125" style="56" customWidth="1"/>
    <col min="9" max="9" width="10" customWidth="1"/>
    <col min="10" max="11" width="19.28515625" bestFit="1" customWidth="1"/>
    <col min="12" max="12" width="12.42578125" customWidth="1"/>
    <col min="13" max="14" width="15.28515625" bestFit="1" customWidth="1"/>
    <col min="15" max="15" width="11.5703125" bestFit="1" customWidth="1"/>
    <col min="16" max="17" width="11.5703125" customWidth="1"/>
    <col min="18" max="18" width="13.28515625" bestFit="1" customWidth="1"/>
    <col min="19" max="19" width="13.140625" bestFit="1" customWidth="1"/>
    <col min="20" max="20" width="19" customWidth="1"/>
    <col min="21" max="22" width="11.42578125" bestFit="1" customWidth="1"/>
    <col min="23" max="23" width="12.42578125" bestFit="1" customWidth="1"/>
    <col min="24" max="24" width="29.140625" customWidth="1"/>
    <col min="25" max="26" width="11.5703125" bestFit="1" customWidth="1"/>
    <col min="27" max="27" width="12.42578125" bestFit="1" customWidth="1"/>
  </cols>
  <sheetData>
    <row r="1" spans="1:27" x14ac:dyDescent="0.25">
      <c r="C1" s="57" t="s">
        <v>146</v>
      </c>
      <c r="D1" s="58" t="s">
        <v>146</v>
      </c>
      <c r="E1" s="58" t="s">
        <v>146</v>
      </c>
      <c r="G1" s="57" t="s">
        <v>147</v>
      </c>
      <c r="H1" s="57" t="s">
        <v>147</v>
      </c>
      <c r="I1" s="57"/>
      <c r="J1" s="57" t="s">
        <v>148</v>
      </c>
      <c r="K1" s="57" t="s">
        <v>148</v>
      </c>
      <c r="L1" s="57"/>
      <c r="M1" s="57" t="s">
        <v>152</v>
      </c>
      <c r="N1" s="57" t="s">
        <v>152</v>
      </c>
      <c r="O1" s="57"/>
      <c r="P1" s="57" t="s">
        <v>149</v>
      </c>
      <c r="Q1" s="57" t="s">
        <v>153</v>
      </c>
      <c r="R1" s="57" t="s">
        <v>149</v>
      </c>
      <c r="S1" s="57" t="s">
        <v>153</v>
      </c>
      <c r="T1" s="57"/>
      <c r="U1" s="57" t="s">
        <v>150</v>
      </c>
      <c r="V1" s="57" t="s">
        <v>150</v>
      </c>
      <c r="W1" s="57" t="s">
        <v>165</v>
      </c>
      <c r="X1" s="164"/>
      <c r="Y1" s="62" t="s">
        <v>155</v>
      </c>
      <c r="Z1" s="62" t="s">
        <v>156</v>
      </c>
      <c r="AA1" s="57" t="s">
        <v>151</v>
      </c>
    </row>
    <row r="2" spans="1:27" x14ac:dyDescent="0.25">
      <c r="A2" s="57" t="s">
        <v>0</v>
      </c>
      <c r="B2" s="57" t="s">
        <v>1</v>
      </c>
      <c r="C2" s="57">
        <v>2010</v>
      </c>
      <c r="D2" s="58">
        <v>2017</v>
      </c>
      <c r="E2" s="164" t="s">
        <v>216</v>
      </c>
      <c r="G2" s="57">
        <v>2010</v>
      </c>
      <c r="H2" s="57">
        <v>2017</v>
      </c>
      <c r="I2" s="57"/>
      <c r="J2" s="57">
        <v>2010</v>
      </c>
      <c r="K2" s="57">
        <v>2017</v>
      </c>
      <c r="L2" s="57"/>
      <c r="M2" s="57">
        <v>2010</v>
      </c>
      <c r="N2" s="57">
        <v>2017</v>
      </c>
      <c r="O2" s="57"/>
      <c r="P2" s="57">
        <v>2010</v>
      </c>
      <c r="Q2" s="57">
        <v>2010</v>
      </c>
      <c r="R2" s="57">
        <v>2017</v>
      </c>
      <c r="S2" s="57">
        <v>2017</v>
      </c>
      <c r="T2" s="57"/>
      <c r="U2" s="57">
        <v>2010</v>
      </c>
      <c r="V2" s="57">
        <v>2017</v>
      </c>
      <c r="W2" s="164" t="s">
        <v>216</v>
      </c>
      <c r="X2" s="57"/>
      <c r="Y2" s="57">
        <v>2010</v>
      </c>
      <c r="Z2" s="57">
        <v>2017</v>
      </c>
      <c r="AA2" s="164" t="s">
        <v>216</v>
      </c>
    </row>
    <row r="3" spans="1:27" s="79" customFormat="1" x14ac:dyDescent="0.25">
      <c r="A3" s="77" t="s">
        <v>7</v>
      </c>
      <c r="B3" s="77" t="s">
        <v>8</v>
      </c>
      <c r="C3" s="78">
        <v>62951</v>
      </c>
      <c r="D3" s="78">
        <v>65870</v>
      </c>
      <c r="E3" s="80">
        <f>(D3-C3)/C3</f>
        <v>4.6369398420994107E-2</v>
      </c>
      <c r="G3" s="80">
        <v>0.11699999999999999</v>
      </c>
      <c r="H3" s="80">
        <v>0.10922771956794369</v>
      </c>
      <c r="I3" s="80"/>
      <c r="J3" s="80">
        <v>7.0000000000000007E-2</v>
      </c>
      <c r="K3" s="80">
        <v>5.4000000000000006E-2</v>
      </c>
      <c r="M3" s="78">
        <v>24098</v>
      </c>
      <c r="N3" s="78">
        <v>24719</v>
      </c>
      <c r="P3" s="78">
        <v>2059</v>
      </c>
      <c r="Q3" s="80">
        <f>P3/M3</f>
        <v>8.5442775334052617E-2</v>
      </c>
      <c r="R3" s="78">
        <v>2736</v>
      </c>
      <c r="S3" s="80">
        <f>R3/N3</f>
        <v>0.11068408916218293</v>
      </c>
      <c r="U3" s="79">
        <v>38</v>
      </c>
      <c r="V3" s="79">
        <v>39.6</v>
      </c>
      <c r="W3" s="79">
        <f>V3-U3</f>
        <v>1.6000000000000014</v>
      </c>
      <c r="Y3" s="78">
        <v>46544</v>
      </c>
      <c r="Z3" s="78">
        <v>54537</v>
      </c>
      <c r="AA3" s="80">
        <f>(Z3-Y3)/Y3</f>
        <v>0.17172997593674802</v>
      </c>
    </row>
    <row r="4" spans="1:27" s="79" customFormat="1" x14ac:dyDescent="0.25">
      <c r="A4" s="77" t="s">
        <v>7</v>
      </c>
      <c r="B4" s="77" t="s">
        <v>9</v>
      </c>
      <c r="C4" s="78">
        <v>54059</v>
      </c>
      <c r="D4" s="78">
        <v>56424</v>
      </c>
      <c r="E4" s="80">
        <f t="shared" ref="E4:E68" si="0">(D4-C4)/C4</f>
        <v>4.3748497012523355E-2</v>
      </c>
      <c r="G4" s="80">
        <v>0.16699999999999998</v>
      </c>
      <c r="H4" s="80">
        <v>0.17651184929104666</v>
      </c>
      <c r="I4" s="80"/>
      <c r="J4" s="80">
        <v>7.9000000000000001E-2</v>
      </c>
      <c r="K4" s="80">
        <v>5.7000000000000002E-2</v>
      </c>
      <c r="M4" s="78">
        <v>19229</v>
      </c>
      <c r="N4" s="78">
        <v>19959</v>
      </c>
      <c r="P4" s="78">
        <v>1525</v>
      </c>
      <c r="Q4" s="80">
        <f>P4/M4</f>
        <v>7.9307296271256961E-2</v>
      </c>
      <c r="R4" s="78">
        <v>3252</v>
      </c>
      <c r="S4" s="80">
        <f t="shared" ref="S4:S68" si="1">R4/N4</f>
        <v>0.16293401473019689</v>
      </c>
      <c r="U4" s="79">
        <v>35.299999999999997</v>
      </c>
      <c r="V4" s="79">
        <v>37</v>
      </c>
      <c r="W4" s="79">
        <f>V4-U4</f>
        <v>1.7000000000000028</v>
      </c>
      <c r="Y4" s="78">
        <v>40916</v>
      </c>
      <c r="Z4" s="78">
        <v>43452</v>
      </c>
      <c r="AA4" s="80">
        <f t="shared" ref="AA4:AA68" si="2">(Z4-Y4)/Y4</f>
        <v>6.198064326913677E-2</v>
      </c>
    </row>
    <row r="5" spans="1:27" s="79" customFormat="1" x14ac:dyDescent="0.25">
      <c r="A5" s="77" t="s">
        <v>7</v>
      </c>
      <c r="B5" s="77" t="s">
        <v>10</v>
      </c>
      <c r="C5" s="78">
        <v>99910</v>
      </c>
      <c r="D5" s="78">
        <v>103963</v>
      </c>
      <c r="E5" s="80">
        <f t="shared" si="0"/>
        <v>4.0566509858872987E-2</v>
      </c>
      <c r="G5" s="80">
        <v>0.17399999999999999</v>
      </c>
      <c r="H5" s="80">
        <v>0.16894641645941669</v>
      </c>
      <c r="I5" s="80"/>
      <c r="J5" s="80">
        <v>8.900000000000001E-2</v>
      </c>
      <c r="K5" s="80">
        <v>0.08</v>
      </c>
      <c r="M5" s="78">
        <v>34292</v>
      </c>
      <c r="N5" s="78">
        <v>35384</v>
      </c>
      <c r="P5" s="78">
        <v>3766</v>
      </c>
      <c r="Q5" s="80">
        <f>P5/M5</f>
        <v>0.10982153271900151</v>
      </c>
      <c r="R5" s="78">
        <v>4648</v>
      </c>
      <c r="S5" s="80">
        <f t="shared" si="1"/>
        <v>0.13135880624010851</v>
      </c>
      <c r="U5" s="79">
        <v>33.799999999999997</v>
      </c>
      <c r="V5" s="79">
        <v>35.4</v>
      </c>
      <c r="W5" s="79">
        <f>V5-U5</f>
        <v>1.6000000000000014</v>
      </c>
      <c r="Y5" s="78">
        <v>42345</v>
      </c>
      <c r="Z5" s="78">
        <v>43871</v>
      </c>
      <c r="AA5" s="80">
        <f t="shared" si="2"/>
        <v>3.6037312551658991E-2</v>
      </c>
    </row>
    <row r="6" spans="1:27" s="67" customFormat="1" x14ac:dyDescent="0.25">
      <c r="A6" s="65" t="s">
        <v>102</v>
      </c>
      <c r="B6" s="65" t="s">
        <v>103</v>
      </c>
      <c r="C6" s="66">
        <v>35083</v>
      </c>
      <c r="D6" s="66">
        <v>33619</v>
      </c>
      <c r="E6" s="68">
        <f t="shared" si="0"/>
        <v>-4.1729612632899128E-2</v>
      </c>
      <c r="G6" s="68">
        <v>0.109</v>
      </c>
      <c r="H6" s="68">
        <v>0.1117544875506659</v>
      </c>
      <c r="I6" s="68"/>
      <c r="J6" s="68">
        <v>7.400000000000001E-2</v>
      </c>
      <c r="K6" s="68">
        <v>5.7000000000000002E-2</v>
      </c>
      <c r="M6" s="66">
        <v>14580</v>
      </c>
      <c r="N6" s="66">
        <v>13816</v>
      </c>
      <c r="P6" s="66">
        <v>1151</v>
      </c>
      <c r="Q6" s="68">
        <f>P6/M6</f>
        <v>7.8943758573388201E-2</v>
      </c>
      <c r="R6" s="66">
        <v>1630</v>
      </c>
      <c r="S6" s="68">
        <f t="shared" si="1"/>
        <v>0.11797915460335842</v>
      </c>
      <c r="U6" s="67">
        <v>41.9</v>
      </c>
      <c r="V6" s="67">
        <v>43.7</v>
      </c>
      <c r="W6" s="67">
        <f>V6-U6</f>
        <v>1.8000000000000043</v>
      </c>
      <c r="Y6" s="66">
        <v>45692</v>
      </c>
      <c r="Z6" s="66">
        <v>54271</v>
      </c>
      <c r="AA6" s="68">
        <f t="shared" si="2"/>
        <v>0.18775715661384926</v>
      </c>
    </row>
    <row r="7" spans="1:27" s="67" customFormat="1" x14ac:dyDescent="0.25">
      <c r="A7" s="65" t="s">
        <v>102</v>
      </c>
      <c r="B7" s="65" t="s">
        <v>106</v>
      </c>
      <c r="C7" s="66">
        <v>113789</v>
      </c>
      <c r="D7" s="66">
        <v>111151</v>
      </c>
      <c r="E7" s="68">
        <f t="shared" si="0"/>
        <v>-2.3183260244839132E-2</v>
      </c>
      <c r="G7" s="68">
        <v>0.107</v>
      </c>
      <c r="H7" s="68">
        <v>0.12558495320374369</v>
      </c>
      <c r="I7" s="68"/>
      <c r="J7" s="68">
        <v>9.5000000000000001E-2</v>
      </c>
      <c r="K7" s="68">
        <v>8.3000000000000004E-2</v>
      </c>
      <c r="M7" s="66">
        <v>45326</v>
      </c>
      <c r="N7" s="66">
        <v>44448</v>
      </c>
      <c r="P7" s="66">
        <v>3453</v>
      </c>
      <c r="Q7" s="68">
        <f t="shared" ref="Q7:Q13" si="3">P7/M7</f>
        <v>7.6181441115474563E-2</v>
      </c>
      <c r="R7" s="66">
        <v>5871</v>
      </c>
      <c r="S7" s="68">
        <f t="shared" si="1"/>
        <v>0.13208693304535638</v>
      </c>
      <c r="U7" s="67">
        <v>40.5</v>
      </c>
      <c r="V7" s="67">
        <v>41.8</v>
      </c>
      <c r="W7" s="67">
        <f t="shared" ref="W7:W13" si="4">V7-U7</f>
        <v>1.2999999999999972</v>
      </c>
      <c r="Y7" s="66">
        <v>51705</v>
      </c>
      <c r="Z7" s="66">
        <v>54693</v>
      </c>
      <c r="AA7" s="68">
        <f t="shared" si="2"/>
        <v>5.7789382071366406E-2</v>
      </c>
    </row>
    <row r="8" spans="1:27" s="67" customFormat="1" x14ac:dyDescent="0.25">
      <c r="A8" s="65" t="s">
        <v>102</v>
      </c>
      <c r="B8" s="65" t="s">
        <v>107</v>
      </c>
      <c r="C8" s="66">
        <v>36100</v>
      </c>
      <c r="D8" s="66">
        <v>34670</v>
      </c>
      <c r="E8" s="68">
        <f t="shared" si="0"/>
        <v>-3.9612188365650967E-2</v>
      </c>
      <c r="G8" s="68">
        <v>0.10400000000000001</v>
      </c>
      <c r="H8" s="68">
        <v>0.1221675611210495</v>
      </c>
      <c r="I8" s="68"/>
      <c r="J8" s="68">
        <v>8.4000000000000005E-2</v>
      </c>
      <c r="K8" s="68">
        <v>5.9000000000000004E-2</v>
      </c>
      <c r="M8" s="66">
        <v>13731</v>
      </c>
      <c r="N8" s="66">
        <v>13416</v>
      </c>
      <c r="P8" s="66">
        <v>1063</v>
      </c>
      <c r="Q8" s="68">
        <f t="shared" si="3"/>
        <v>7.7416065836428516E-2</v>
      </c>
      <c r="R8" s="66">
        <v>1713</v>
      </c>
      <c r="S8" s="68">
        <f t="shared" si="1"/>
        <v>0.12768336314847942</v>
      </c>
      <c r="U8" s="67">
        <v>40.799999999999997</v>
      </c>
      <c r="V8" s="67">
        <v>42.7</v>
      </c>
      <c r="W8" s="67">
        <f t="shared" si="4"/>
        <v>1.9000000000000057</v>
      </c>
      <c r="Y8" s="66">
        <v>48502</v>
      </c>
      <c r="Z8" s="66">
        <v>58319</v>
      </c>
      <c r="AA8" s="68">
        <f t="shared" si="2"/>
        <v>0.20240402457630613</v>
      </c>
    </row>
    <row r="9" spans="1:27" s="67" customFormat="1" x14ac:dyDescent="0.25">
      <c r="A9" s="65" t="s">
        <v>102</v>
      </c>
      <c r="B9" s="65" t="s">
        <v>108</v>
      </c>
      <c r="C9" s="66">
        <v>39010</v>
      </c>
      <c r="D9" s="66">
        <v>36812</v>
      </c>
      <c r="E9" s="68">
        <f t="shared" si="0"/>
        <v>-5.63445270443476E-2</v>
      </c>
      <c r="G9" s="68">
        <v>0.10800000000000001</v>
      </c>
      <c r="H9" s="68">
        <v>0.12525210376243132</v>
      </c>
      <c r="I9" s="68"/>
      <c r="J9" s="68">
        <v>6.8000000000000005E-2</v>
      </c>
      <c r="K9" s="68">
        <v>5.5E-2</v>
      </c>
      <c r="M9" s="66">
        <v>14630</v>
      </c>
      <c r="N9" s="66">
        <v>14379</v>
      </c>
      <c r="P9" s="66">
        <v>1298</v>
      </c>
      <c r="Q9" s="68">
        <f t="shared" si="3"/>
        <v>8.8721804511278202E-2</v>
      </c>
      <c r="R9" s="66">
        <v>2003</v>
      </c>
      <c r="S9" s="68">
        <f t="shared" si="1"/>
        <v>0.13930036859308714</v>
      </c>
      <c r="U9" s="67">
        <v>40.200000000000003</v>
      </c>
      <c r="V9" s="67">
        <v>41.6</v>
      </c>
      <c r="W9" s="67">
        <f t="shared" si="4"/>
        <v>1.3999999999999986</v>
      </c>
      <c r="Y9" s="66">
        <v>50500</v>
      </c>
      <c r="Z9" s="66">
        <v>54339</v>
      </c>
      <c r="AA9" s="68">
        <f t="shared" si="2"/>
        <v>7.6019801980198018E-2</v>
      </c>
    </row>
    <row r="10" spans="1:27" s="67" customFormat="1" x14ac:dyDescent="0.25">
      <c r="A10" s="65" t="s">
        <v>102</v>
      </c>
      <c r="B10" s="65" t="s">
        <v>111</v>
      </c>
      <c r="C10" s="66">
        <v>185108</v>
      </c>
      <c r="D10" s="66">
        <v>186145</v>
      </c>
      <c r="E10" s="68">
        <f t="shared" si="0"/>
        <v>5.6021349698554355E-3</v>
      </c>
      <c r="G10" s="68">
        <v>0.13400000000000001</v>
      </c>
      <c r="H10" s="68">
        <v>0.14598403006106153</v>
      </c>
      <c r="I10" s="68"/>
      <c r="J10" s="68">
        <v>7.5999999999999998E-2</v>
      </c>
      <c r="K10" s="68">
        <v>8.3000000000000004E-2</v>
      </c>
      <c r="M10" s="66">
        <v>75011</v>
      </c>
      <c r="N10" s="66">
        <v>74515</v>
      </c>
      <c r="P10" s="66">
        <v>7154</v>
      </c>
      <c r="Q10" s="68">
        <f t="shared" si="3"/>
        <v>9.5372678673794509E-2</v>
      </c>
      <c r="R10" s="66">
        <v>11168</v>
      </c>
      <c r="S10" s="68">
        <f t="shared" si="1"/>
        <v>0.14987586392001612</v>
      </c>
      <c r="U10" s="67">
        <v>36.5</v>
      </c>
      <c r="V10" s="67">
        <v>37</v>
      </c>
      <c r="W10" s="67">
        <f t="shared" si="4"/>
        <v>0.5</v>
      </c>
      <c r="Y10" s="66">
        <v>49747</v>
      </c>
      <c r="Z10" s="66">
        <v>53063</v>
      </c>
      <c r="AA10" s="68">
        <f t="shared" si="2"/>
        <v>6.6657285866484409E-2</v>
      </c>
    </row>
    <row r="11" spans="1:27" s="67" customFormat="1" x14ac:dyDescent="0.25">
      <c r="A11" s="65" t="s">
        <v>102</v>
      </c>
      <c r="B11" s="65" t="s">
        <v>112</v>
      </c>
      <c r="C11" s="66">
        <v>5982</v>
      </c>
      <c r="D11" s="66">
        <v>5771</v>
      </c>
      <c r="E11" s="68">
        <f t="shared" si="0"/>
        <v>-3.5272484119023735E-2</v>
      </c>
      <c r="G11" s="68">
        <v>9.3000000000000013E-2</v>
      </c>
      <c r="H11" s="68">
        <v>7.4241181296144376E-2</v>
      </c>
      <c r="I11" s="68"/>
      <c r="J11" s="68">
        <v>7.400000000000001E-2</v>
      </c>
      <c r="K11" s="68">
        <v>5.2000000000000005E-2</v>
      </c>
      <c r="M11" s="66">
        <v>2535</v>
      </c>
      <c r="N11" s="66">
        <v>2438</v>
      </c>
      <c r="P11" s="66">
        <v>181</v>
      </c>
      <c r="Q11" s="68">
        <f t="shared" si="3"/>
        <v>7.1400394477317553E-2</v>
      </c>
      <c r="R11" s="66">
        <v>163</v>
      </c>
      <c r="S11" s="68">
        <f t="shared" si="1"/>
        <v>6.6858080393765382E-2</v>
      </c>
      <c r="U11" s="67">
        <v>44.6</v>
      </c>
      <c r="V11" s="67">
        <v>47.5</v>
      </c>
      <c r="W11" s="67">
        <f t="shared" si="4"/>
        <v>2.8999999999999986</v>
      </c>
      <c r="Y11" s="66">
        <v>56458</v>
      </c>
      <c r="Z11" s="66">
        <v>64741</v>
      </c>
      <c r="AA11" s="68">
        <f t="shared" si="2"/>
        <v>0.14671082928902901</v>
      </c>
    </row>
    <row r="12" spans="1:27" s="67" customFormat="1" x14ac:dyDescent="0.25">
      <c r="A12" s="65" t="s">
        <v>102</v>
      </c>
      <c r="B12" s="65" t="s">
        <v>113</v>
      </c>
      <c r="C12" s="66">
        <v>147524</v>
      </c>
      <c r="D12" s="66">
        <v>146205</v>
      </c>
      <c r="E12" s="68">
        <f t="shared" si="0"/>
        <v>-8.9409180879043409E-3</v>
      </c>
      <c r="G12" s="68">
        <v>0.12300000000000001</v>
      </c>
      <c r="H12" s="68">
        <v>0.14046683537559937</v>
      </c>
      <c r="I12" s="68"/>
      <c r="J12" s="68">
        <v>7.8E-2</v>
      </c>
      <c r="K12" s="68">
        <v>7.0999999999999994E-2</v>
      </c>
      <c r="M12" s="66">
        <v>60454</v>
      </c>
      <c r="N12" s="66">
        <v>60064</v>
      </c>
      <c r="P12" s="66">
        <v>5529</v>
      </c>
      <c r="Q12" s="68">
        <f t="shared" si="3"/>
        <v>9.1457968041816926E-2</v>
      </c>
      <c r="R12" s="66">
        <v>8249</v>
      </c>
      <c r="S12" s="68">
        <f t="shared" si="1"/>
        <v>0.13733684070324986</v>
      </c>
      <c r="U12" s="67">
        <v>39.700000000000003</v>
      </c>
      <c r="V12" s="67">
        <v>40</v>
      </c>
      <c r="W12" s="67">
        <f t="shared" si="4"/>
        <v>0.29999999999999716</v>
      </c>
      <c r="Y12" s="66">
        <v>46226</v>
      </c>
      <c r="Z12" s="66">
        <v>51426</v>
      </c>
      <c r="AA12" s="68">
        <f t="shared" si="2"/>
        <v>0.11249080603989096</v>
      </c>
    </row>
    <row r="13" spans="1:27" s="67" customFormat="1" x14ac:dyDescent="0.25">
      <c r="A13" s="65" t="s">
        <v>102</v>
      </c>
      <c r="B13" s="65" t="s">
        <v>114</v>
      </c>
      <c r="C13" s="66">
        <v>58750</v>
      </c>
      <c r="D13" s="66">
        <v>56823</v>
      </c>
      <c r="E13" s="68">
        <f t="shared" si="0"/>
        <v>-3.2800000000000003E-2</v>
      </c>
      <c r="G13" s="68">
        <v>0.10400000000000001</v>
      </c>
      <c r="H13" s="68">
        <v>0.10290608488154082</v>
      </c>
      <c r="I13" s="68"/>
      <c r="J13" s="68">
        <v>7.0000000000000007E-2</v>
      </c>
      <c r="K13" s="68">
        <v>0.06</v>
      </c>
      <c r="M13" s="66">
        <v>23599</v>
      </c>
      <c r="N13" s="66">
        <v>23468</v>
      </c>
      <c r="P13" s="66">
        <v>1995</v>
      </c>
      <c r="Q13" s="68">
        <f t="shared" si="3"/>
        <v>8.453748040171194E-2</v>
      </c>
      <c r="R13" s="66">
        <v>3198</v>
      </c>
      <c r="S13" s="68">
        <f t="shared" si="1"/>
        <v>0.13627066643940686</v>
      </c>
      <c r="U13" s="67">
        <v>41.2</v>
      </c>
      <c r="V13" s="67">
        <v>42.9</v>
      </c>
      <c r="W13" s="67">
        <f t="shared" si="4"/>
        <v>1.6999999999999957</v>
      </c>
      <c r="Y13" s="66">
        <v>45266</v>
      </c>
      <c r="Z13" s="66">
        <v>51969</v>
      </c>
      <c r="AA13" s="68">
        <f t="shared" si="2"/>
        <v>0.14808023682233906</v>
      </c>
    </row>
    <row r="14" spans="1:27" s="90" customFormat="1" x14ac:dyDescent="0.25">
      <c r="A14" s="88" t="s">
        <v>116</v>
      </c>
      <c r="B14" s="88" t="s">
        <v>68</v>
      </c>
      <c r="C14" s="89">
        <v>49274</v>
      </c>
      <c r="D14" s="89">
        <v>47587</v>
      </c>
      <c r="E14" s="91">
        <f t="shared" si="0"/>
        <v>-3.4237123026342492E-2</v>
      </c>
      <c r="G14" s="91">
        <v>0.10199999999999999</v>
      </c>
      <c r="H14" s="91">
        <v>0.12466670020626855</v>
      </c>
      <c r="I14" s="91"/>
      <c r="J14" s="91">
        <v>6.7000000000000004E-2</v>
      </c>
      <c r="K14" s="91">
        <v>4.2000000000000003E-2</v>
      </c>
      <c r="M14" s="89">
        <v>20074</v>
      </c>
      <c r="N14" s="89">
        <v>19877</v>
      </c>
      <c r="P14" s="89">
        <v>2152</v>
      </c>
      <c r="Q14" s="91">
        <f>P14/M14</f>
        <v>0.10720334761382884</v>
      </c>
      <c r="R14" s="89">
        <v>2827</v>
      </c>
      <c r="S14" s="91">
        <f t="shared" si="1"/>
        <v>0.14222468179302711</v>
      </c>
      <c r="U14" s="90">
        <v>41.1</v>
      </c>
      <c r="V14" s="90">
        <v>42.2</v>
      </c>
      <c r="W14" s="90">
        <f>V14-U14</f>
        <v>1.1000000000000014</v>
      </c>
      <c r="Y14" s="89">
        <v>46170</v>
      </c>
      <c r="Z14" s="89">
        <v>50295</v>
      </c>
      <c r="AA14" s="91">
        <f t="shared" si="2"/>
        <v>8.9343729694606883E-2</v>
      </c>
    </row>
    <row r="15" spans="1:27" s="90" customFormat="1" x14ac:dyDescent="0.25">
      <c r="A15" s="88" t="s">
        <v>116</v>
      </c>
      <c r="B15" s="88" t="s">
        <v>117</v>
      </c>
      <c r="C15" s="89">
        <v>42501</v>
      </c>
      <c r="D15" s="89">
        <v>42923</v>
      </c>
      <c r="E15" s="91">
        <f t="shared" si="0"/>
        <v>9.9291781369850122E-3</v>
      </c>
      <c r="G15" s="91">
        <v>0.114</v>
      </c>
      <c r="H15" s="91">
        <v>0.10905324722797612</v>
      </c>
      <c r="I15" s="91"/>
      <c r="J15" s="91">
        <v>8.1000000000000003E-2</v>
      </c>
      <c r="K15" s="91">
        <v>3.5000000000000003E-2</v>
      </c>
      <c r="M15" s="89">
        <v>16481</v>
      </c>
      <c r="N15" s="89">
        <v>16414</v>
      </c>
      <c r="P15" s="89">
        <v>1998</v>
      </c>
      <c r="Q15" s="91">
        <f>P15/M15</f>
        <v>0.12123050785753292</v>
      </c>
      <c r="R15" s="89">
        <v>1392</v>
      </c>
      <c r="S15" s="91">
        <f t="shared" si="1"/>
        <v>8.4805653710247356E-2</v>
      </c>
      <c r="U15" s="90">
        <v>38</v>
      </c>
      <c r="V15" s="90">
        <v>38.1</v>
      </c>
      <c r="W15" s="90">
        <f>V15-U15</f>
        <v>0.10000000000000142</v>
      </c>
      <c r="Y15" s="89">
        <v>51025</v>
      </c>
      <c r="Z15" s="89">
        <v>56398</v>
      </c>
      <c r="AA15" s="91">
        <f t="shared" si="2"/>
        <v>0.10530132288094071</v>
      </c>
    </row>
    <row r="16" spans="1:27" s="98" customFormat="1" x14ac:dyDescent="0.25">
      <c r="A16" s="96" t="s">
        <v>11</v>
      </c>
      <c r="B16" s="96" t="s">
        <v>44</v>
      </c>
      <c r="C16" s="97">
        <v>107882</v>
      </c>
      <c r="D16" s="97">
        <v>107317</v>
      </c>
      <c r="E16" s="99">
        <f t="shared" si="0"/>
        <v>-5.2372036113531454E-3</v>
      </c>
      <c r="G16" s="99">
        <v>0.14300000000000002</v>
      </c>
      <c r="H16" s="99">
        <v>0.14504120363210568</v>
      </c>
      <c r="I16" s="99"/>
      <c r="J16" s="99">
        <v>7.9000000000000001E-2</v>
      </c>
      <c r="K16" s="99">
        <v>5.2000000000000005E-2</v>
      </c>
      <c r="M16" s="97">
        <v>44040</v>
      </c>
      <c r="N16" s="97">
        <v>45263</v>
      </c>
      <c r="P16" s="97">
        <v>7618</v>
      </c>
      <c r="Q16" s="99">
        <f>P16/M16</f>
        <v>0.17297910990009083</v>
      </c>
      <c r="R16" s="97">
        <v>8994</v>
      </c>
      <c r="S16" s="99">
        <f t="shared" si="1"/>
        <v>0.19870534432096856</v>
      </c>
      <c r="U16" s="98">
        <v>39.4</v>
      </c>
      <c r="V16" s="98">
        <v>40.700000000000003</v>
      </c>
      <c r="W16" s="98">
        <f>V16-U16</f>
        <v>1.3000000000000043</v>
      </c>
      <c r="Y16" s="97">
        <v>44470</v>
      </c>
      <c r="Z16" s="97">
        <v>49538</v>
      </c>
      <c r="AA16" s="99">
        <f t="shared" si="2"/>
        <v>0.11396447042950304</v>
      </c>
    </row>
    <row r="17" spans="1:27" s="98" customFormat="1" x14ac:dyDescent="0.25">
      <c r="A17" s="96" t="s">
        <v>11</v>
      </c>
      <c r="B17" s="96" t="s">
        <v>45</v>
      </c>
      <c r="C17" s="97">
        <v>72412</v>
      </c>
      <c r="D17" s="97">
        <v>68840</v>
      </c>
      <c r="E17" s="99">
        <f t="shared" si="0"/>
        <v>-4.9328840523670113E-2</v>
      </c>
      <c r="G17" s="99">
        <v>0.16</v>
      </c>
      <c r="H17" s="99">
        <v>0.18362149845865167</v>
      </c>
      <c r="I17" s="99"/>
      <c r="J17" s="99">
        <v>5.9000000000000004E-2</v>
      </c>
      <c r="K17" s="99">
        <v>5.2999999999999999E-2</v>
      </c>
      <c r="M17" s="97">
        <v>30672</v>
      </c>
      <c r="N17" s="97">
        <v>29844</v>
      </c>
      <c r="P17" s="97">
        <v>6016</v>
      </c>
      <c r="Q17" s="99">
        <f t="shared" ref="Q17:Q24" si="5">P17/M17</f>
        <v>0.1961398017736046</v>
      </c>
      <c r="R17" s="97">
        <v>6647</v>
      </c>
      <c r="S17" s="99">
        <f t="shared" si="1"/>
        <v>0.22272483581289371</v>
      </c>
      <c r="U17" s="98">
        <v>44.4</v>
      </c>
      <c r="V17" s="98">
        <v>47.2</v>
      </c>
      <c r="W17" s="98">
        <f t="shared" ref="W17:W24" si="6">V17-U17</f>
        <v>2.8000000000000043</v>
      </c>
      <c r="Y17" s="97">
        <v>36574</v>
      </c>
      <c r="Z17" s="97">
        <v>39021</v>
      </c>
      <c r="AA17" s="99">
        <f t="shared" si="2"/>
        <v>6.6905451960409035E-2</v>
      </c>
    </row>
    <row r="18" spans="1:27" s="98" customFormat="1" x14ac:dyDescent="0.25">
      <c r="A18" s="96" t="s">
        <v>11</v>
      </c>
      <c r="B18" s="96" t="s">
        <v>47</v>
      </c>
      <c r="C18" s="97">
        <v>30657</v>
      </c>
      <c r="D18" s="97">
        <v>30177</v>
      </c>
      <c r="E18" s="99">
        <f t="shared" si="0"/>
        <v>-1.5657109306194343E-2</v>
      </c>
      <c r="G18" s="99">
        <v>0.156</v>
      </c>
      <c r="H18" s="99">
        <v>0.13284961561717198</v>
      </c>
      <c r="I18" s="99"/>
      <c r="J18" s="99">
        <v>8.4000000000000005E-2</v>
      </c>
      <c r="K18" s="99">
        <v>6.0999999999999999E-2</v>
      </c>
      <c r="M18" s="97">
        <v>12498</v>
      </c>
      <c r="N18" s="97">
        <v>11577</v>
      </c>
      <c r="P18" s="97">
        <v>2035</v>
      </c>
      <c r="Q18" s="99">
        <f t="shared" si="5"/>
        <v>0.16282605216834695</v>
      </c>
      <c r="R18" s="97">
        <v>1842</v>
      </c>
      <c r="S18" s="99">
        <f t="shared" si="1"/>
        <v>0.15910857735164549</v>
      </c>
      <c r="U18" s="98">
        <v>41.8</v>
      </c>
      <c r="V18" s="98">
        <v>45.4</v>
      </c>
      <c r="W18" s="98">
        <f t="shared" si="6"/>
        <v>3.6000000000000014</v>
      </c>
      <c r="Y18" s="97">
        <v>39831</v>
      </c>
      <c r="Z18" s="97">
        <v>45541</v>
      </c>
      <c r="AA18" s="99">
        <f t="shared" si="2"/>
        <v>0.14335567773844493</v>
      </c>
    </row>
    <row r="19" spans="1:27" s="98" customFormat="1" x14ac:dyDescent="0.25">
      <c r="A19" s="96" t="s">
        <v>11</v>
      </c>
      <c r="B19" s="96" t="s">
        <v>48</v>
      </c>
      <c r="C19" s="97">
        <v>54309</v>
      </c>
      <c r="D19" s="97">
        <v>54468</v>
      </c>
      <c r="E19" s="99">
        <f t="shared" si="0"/>
        <v>2.9276915428382037E-3</v>
      </c>
      <c r="G19" s="99">
        <v>0.10800000000000001</v>
      </c>
      <c r="H19" s="99">
        <v>0.12587648897524711</v>
      </c>
      <c r="I19" s="99"/>
      <c r="J19" s="99">
        <v>6.3E-2</v>
      </c>
      <c r="K19" s="99">
        <v>5.7000000000000002E-2</v>
      </c>
      <c r="M19" s="97">
        <v>23300</v>
      </c>
      <c r="N19" s="97">
        <v>23674</v>
      </c>
      <c r="P19" s="97">
        <v>2154</v>
      </c>
      <c r="Q19" s="99">
        <f t="shared" si="5"/>
        <v>9.2446351931330467E-2</v>
      </c>
      <c r="R19" s="97">
        <v>2982</v>
      </c>
      <c r="S19" s="99">
        <f t="shared" si="1"/>
        <v>0.12596096984033117</v>
      </c>
      <c r="U19" s="98">
        <v>45.2</v>
      </c>
      <c r="V19" s="98">
        <v>48.1</v>
      </c>
      <c r="W19" s="98">
        <f t="shared" si="6"/>
        <v>2.8999999999999986</v>
      </c>
      <c r="Y19" s="97">
        <v>47533</v>
      </c>
      <c r="Z19" s="97">
        <v>51438</v>
      </c>
      <c r="AA19" s="99">
        <f t="shared" si="2"/>
        <v>8.2153451286474666E-2</v>
      </c>
    </row>
    <row r="20" spans="1:27" s="98" customFormat="1" x14ac:dyDescent="0.25">
      <c r="A20" s="96" t="s">
        <v>11</v>
      </c>
      <c r="B20" s="96" t="s">
        <v>49</v>
      </c>
      <c r="C20" s="97">
        <v>121925</v>
      </c>
      <c r="D20" s="97">
        <v>121289</v>
      </c>
      <c r="E20" s="99">
        <f t="shared" si="0"/>
        <v>-5.2163215091244617E-3</v>
      </c>
      <c r="G20" s="99">
        <v>0.128</v>
      </c>
      <c r="H20" s="99">
        <v>0.13757712271080208</v>
      </c>
      <c r="I20" s="99"/>
      <c r="J20" s="99">
        <v>6.6000000000000003E-2</v>
      </c>
      <c r="K20" s="99">
        <v>5.7000000000000002E-2</v>
      </c>
      <c r="M20" s="97">
        <v>50869</v>
      </c>
      <c r="N20" s="97">
        <v>51055</v>
      </c>
      <c r="P20" s="97">
        <v>7835</v>
      </c>
      <c r="Q20" s="99">
        <f t="shared" si="5"/>
        <v>0.15402307888891073</v>
      </c>
      <c r="R20" s="97">
        <v>8934</v>
      </c>
      <c r="S20" s="99">
        <f t="shared" si="1"/>
        <v>0.17498775829987268</v>
      </c>
      <c r="U20" s="98">
        <v>41.8</v>
      </c>
      <c r="V20" s="98">
        <v>44.2</v>
      </c>
      <c r="W20" s="98">
        <f t="shared" si="6"/>
        <v>2.4000000000000057</v>
      </c>
      <c r="Y20" s="97">
        <v>45973</v>
      </c>
      <c r="Z20" s="97">
        <v>50116</v>
      </c>
      <c r="AA20" s="99">
        <f t="shared" si="2"/>
        <v>9.0118112805342265E-2</v>
      </c>
    </row>
    <row r="21" spans="1:27" s="98" customFormat="1" x14ac:dyDescent="0.25">
      <c r="A21" s="96" t="s">
        <v>11</v>
      </c>
      <c r="B21" s="96" t="s">
        <v>52</v>
      </c>
      <c r="C21" s="97">
        <v>57867</v>
      </c>
      <c r="D21" s="97">
        <v>57230</v>
      </c>
      <c r="E21" s="99">
        <f t="shared" si="0"/>
        <v>-1.1008001105984412E-2</v>
      </c>
      <c r="G21" s="99">
        <v>0.13900000000000001</v>
      </c>
      <c r="H21" s="99">
        <v>0.13865870109847755</v>
      </c>
      <c r="I21" s="99"/>
      <c r="J21" s="99">
        <v>9.8000000000000004E-2</v>
      </c>
      <c r="K21" s="99">
        <v>6.3E-2</v>
      </c>
      <c r="M21" s="97">
        <v>23276</v>
      </c>
      <c r="N21" s="97">
        <v>20756</v>
      </c>
      <c r="P21" s="97">
        <v>3851</v>
      </c>
      <c r="Q21" s="99">
        <f t="shared" si="5"/>
        <v>0.16544938992954117</v>
      </c>
      <c r="R21" s="97">
        <v>3979</v>
      </c>
      <c r="S21" s="99">
        <f t="shared" si="1"/>
        <v>0.19170360377722104</v>
      </c>
      <c r="U21" s="98">
        <v>43.6</v>
      </c>
      <c r="V21" s="98">
        <v>46.3</v>
      </c>
      <c r="W21" s="98">
        <f t="shared" si="6"/>
        <v>2.6999999999999957</v>
      </c>
      <c r="Y21" s="97">
        <v>39748</v>
      </c>
      <c r="Z21" s="97">
        <v>44582</v>
      </c>
      <c r="AA21" s="99">
        <f t="shared" si="2"/>
        <v>0.12161618194626145</v>
      </c>
    </row>
    <row r="22" spans="1:27" s="98" customFormat="1" x14ac:dyDescent="0.25">
      <c r="A22" s="96" t="s">
        <v>11</v>
      </c>
      <c r="B22" s="96" t="s">
        <v>55</v>
      </c>
      <c r="C22" s="97">
        <v>35688</v>
      </c>
      <c r="D22" s="97">
        <v>35149</v>
      </c>
      <c r="E22" s="99">
        <f t="shared" si="0"/>
        <v>-1.5103115893297468E-2</v>
      </c>
      <c r="G22" s="99">
        <v>9.9000000000000005E-2</v>
      </c>
      <c r="H22" s="99">
        <v>0.10619860847564833</v>
      </c>
      <c r="I22" s="99"/>
      <c r="J22" s="99">
        <v>5.5999999999999994E-2</v>
      </c>
      <c r="K22" s="99">
        <v>4.0999999999999995E-2</v>
      </c>
      <c r="M22" s="97">
        <v>14721</v>
      </c>
      <c r="N22" s="97">
        <v>15810</v>
      </c>
      <c r="P22" s="97">
        <v>1328</v>
      </c>
      <c r="Q22" s="99">
        <f t="shared" si="5"/>
        <v>9.0211262821819169E-2</v>
      </c>
      <c r="R22" s="97">
        <v>1797</v>
      </c>
      <c r="S22" s="99">
        <f t="shared" si="1"/>
        <v>0.11366223908918406</v>
      </c>
      <c r="U22" s="98">
        <v>42.8</v>
      </c>
      <c r="V22" s="98">
        <v>45.9</v>
      </c>
      <c r="W22" s="98">
        <f t="shared" si="6"/>
        <v>3.1000000000000014</v>
      </c>
      <c r="Y22" s="97">
        <v>55486</v>
      </c>
      <c r="Z22" s="97">
        <v>60457</v>
      </c>
      <c r="AA22" s="99">
        <f t="shared" si="2"/>
        <v>8.9590166888944958E-2</v>
      </c>
    </row>
    <row r="23" spans="1:27" s="98" customFormat="1" x14ac:dyDescent="0.25">
      <c r="A23" s="96" t="s">
        <v>11</v>
      </c>
      <c r="B23" s="96" t="s">
        <v>57</v>
      </c>
      <c r="C23" s="97">
        <v>38740</v>
      </c>
      <c r="D23" s="97">
        <v>39280</v>
      </c>
      <c r="E23" s="99">
        <f t="shared" si="0"/>
        <v>1.3939081053175014E-2</v>
      </c>
      <c r="G23" s="99">
        <v>0.14599999999999999</v>
      </c>
      <c r="H23" s="99">
        <v>0.14499999999999999</v>
      </c>
      <c r="I23" s="99"/>
      <c r="J23" s="99">
        <v>7.8E-2</v>
      </c>
      <c r="K23" s="99">
        <v>6.5000000000000002E-2</v>
      </c>
      <c r="M23" s="97">
        <v>16136</v>
      </c>
      <c r="N23" s="97">
        <v>16954</v>
      </c>
      <c r="P23" s="97">
        <v>2318</v>
      </c>
      <c r="Q23" s="99">
        <f t="shared" si="5"/>
        <v>0.14365394149727317</v>
      </c>
      <c r="R23" s="97">
        <v>2933</v>
      </c>
      <c r="S23" s="99">
        <f t="shared" si="1"/>
        <v>0.17299752270850538</v>
      </c>
      <c r="U23" s="98">
        <v>43.3</v>
      </c>
      <c r="V23" s="98">
        <v>45.7</v>
      </c>
      <c r="W23" s="98">
        <f t="shared" si="6"/>
        <v>2.4000000000000057</v>
      </c>
      <c r="Y23" s="97">
        <v>41312</v>
      </c>
      <c r="Z23" s="97">
        <v>50162</v>
      </c>
      <c r="AA23" s="99">
        <f t="shared" si="2"/>
        <v>0.21422347017815646</v>
      </c>
    </row>
    <row r="24" spans="1:27" s="98" customFormat="1" x14ac:dyDescent="0.25">
      <c r="A24" s="96" t="s">
        <v>11</v>
      </c>
      <c r="B24" s="96" t="s">
        <v>12</v>
      </c>
      <c r="C24" s="97">
        <v>33154</v>
      </c>
      <c r="D24" s="97">
        <v>31822</v>
      </c>
      <c r="E24" s="99">
        <f t="shared" si="0"/>
        <v>-4.0176147674488752E-2</v>
      </c>
      <c r="G24" s="99">
        <v>0.192</v>
      </c>
      <c r="H24" s="99">
        <v>0.18377684240565029</v>
      </c>
      <c r="I24" s="99"/>
      <c r="J24" s="99">
        <v>0.10400000000000001</v>
      </c>
      <c r="K24" s="99">
        <v>7.9000000000000001E-2</v>
      </c>
      <c r="M24" s="97">
        <v>14177</v>
      </c>
      <c r="N24" s="97">
        <v>14017</v>
      </c>
      <c r="P24" s="97">
        <v>2986</v>
      </c>
      <c r="Q24" s="99">
        <f t="shared" si="5"/>
        <v>0.21062283981096142</v>
      </c>
      <c r="R24" s="97">
        <v>3322</v>
      </c>
      <c r="S24" s="99">
        <f t="shared" si="1"/>
        <v>0.23699793108368411</v>
      </c>
      <c r="U24" s="98">
        <v>45</v>
      </c>
      <c r="V24" s="98">
        <v>47.6</v>
      </c>
      <c r="W24" s="98">
        <f t="shared" si="6"/>
        <v>2.6000000000000014</v>
      </c>
      <c r="Y24" s="97">
        <v>34859</v>
      </c>
      <c r="Z24" s="97">
        <v>40328</v>
      </c>
      <c r="AA24" s="99">
        <f t="shared" si="2"/>
        <v>0.15688918213373879</v>
      </c>
    </row>
    <row r="25" spans="1:27" s="83" customFormat="1" x14ac:dyDescent="0.25">
      <c r="A25" s="81" t="s">
        <v>13</v>
      </c>
      <c r="B25" s="81" t="s">
        <v>14</v>
      </c>
      <c r="C25" s="82">
        <v>30145</v>
      </c>
      <c r="D25" s="82">
        <v>29516</v>
      </c>
      <c r="E25" s="84">
        <f t="shared" si="0"/>
        <v>-2.0865815226405706E-2</v>
      </c>
      <c r="G25" s="84">
        <v>0.124</v>
      </c>
      <c r="H25" s="84">
        <v>0.13080488832701223</v>
      </c>
      <c r="I25" s="84"/>
      <c r="J25" s="84">
        <v>5.5E-2</v>
      </c>
      <c r="K25" s="84">
        <v>4.8000000000000001E-2</v>
      </c>
      <c r="M25" s="82">
        <v>12284</v>
      </c>
      <c r="N25" s="82">
        <v>11865</v>
      </c>
      <c r="P25" s="82">
        <v>1092</v>
      </c>
      <c r="Q25" s="84">
        <f t="shared" ref="Q25:Q31" si="7">P25/M25</f>
        <v>8.889612504070335E-2</v>
      </c>
      <c r="R25" s="82">
        <v>1960</v>
      </c>
      <c r="S25" s="84">
        <f t="shared" si="1"/>
        <v>0.16519174041297935</v>
      </c>
      <c r="U25" s="83">
        <v>41.9</v>
      </c>
      <c r="V25" s="83">
        <v>45.4</v>
      </c>
      <c r="W25" s="83">
        <f t="shared" ref="W25:W31" si="8">V25-U25</f>
        <v>3.5</v>
      </c>
      <c r="Y25" s="82">
        <v>45760</v>
      </c>
      <c r="Z25" s="82">
        <v>48174</v>
      </c>
      <c r="AA25" s="84">
        <f t="shared" si="2"/>
        <v>5.2753496503496505E-2</v>
      </c>
    </row>
    <row r="26" spans="1:27" s="75" customFormat="1" x14ac:dyDescent="0.25">
      <c r="A26" s="73" t="s">
        <v>15</v>
      </c>
      <c r="B26" s="73" t="s">
        <v>18</v>
      </c>
      <c r="C26" s="74">
        <v>26584</v>
      </c>
      <c r="D26" s="74">
        <v>25694</v>
      </c>
      <c r="E26" s="76">
        <f t="shared" si="0"/>
        <v>-3.3478784231116464E-2</v>
      </c>
      <c r="G26" s="76">
        <v>0.121</v>
      </c>
      <c r="H26" s="76">
        <v>0.15973023338361877</v>
      </c>
      <c r="I26" s="76"/>
      <c r="J26" s="76">
        <v>7.6999999999999999E-2</v>
      </c>
      <c r="K26" s="76">
        <v>0.06</v>
      </c>
      <c r="M26" s="74">
        <v>11414</v>
      </c>
      <c r="N26" s="74">
        <v>11269</v>
      </c>
      <c r="P26" s="74">
        <v>1121</v>
      </c>
      <c r="Q26" s="76">
        <f t="shared" si="7"/>
        <v>9.8212721219554933E-2</v>
      </c>
      <c r="R26" s="74">
        <v>1557</v>
      </c>
      <c r="S26" s="76">
        <f t="shared" si="1"/>
        <v>0.13816665187683025</v>
      </c>
      <c r="U26" s="75">
        <v>44.6</v>
      </c>
      <c r="V26" s="75">
        <v>46.4</v>
      </c>
      <c r="W26" s="75">
        <f t="shared" si="8"/>
        <v>1.7999999999999972</v>
      </c>
      <c r="Y26" s="74">
        <v>42586</v>
      </c>
      <c r="Z26" s="74">
        <v>45681</v>
      </c>
      <c r="AA26" s="76">
        <f t="shared" si="2"/>
        <v>7.2676466444371396E-2</v>
      </c>
    </row>
    <row r="27" spans="1:27" s="75" customFormat="1" x14ac:dyDescent="0.25">
      <c r="A27" s="73" t="s">
        <v>15</v>
      </c>
      <c r="B27" s="73" t="s">
        <v>19</v>
      </c>
      <c r="C27" s="74">
        <v>16471</v>
      </c>
      <c r="D27" s="74">
        <v>15577</v>
      </c>
      <c r="E27" s="76">
        <f t="shared" si="0"/>
        <v>-5.4277214498208971E-2</v>
      </c>
      <c r="G27" s="76">
        <v>0.159</v>
      </c>
      <c r="H27" s="76">
        <v>0.19309309309309308</v>
      </c>
      <c r="I27" s="76"/>
      <c r="J27" s="76">
        <v>9.6999999999999989E-2</v>
      </c>
      <c r="K27" s="76">
        <v>6.7000000000000004E-2</v>
      </c>
      <c r="M27" s="74">
        <v>7302</v>
      </c>
      <c r="N27" s="74">
        <v>6660</v>
      </c>
      <c r="P27" s="74">
        <v>996</v>
      </c>
      <c r="Q27" s="76">
        <f t="shared" si="7"/>
        <v>0.13640098603122433</v>
      </c>
      <c r="R27" s="74">
        <v>1096</v>
      </c>
      <c r="S27" s="76">
        <f t="shared" si="1"/>
        <v>0.16456456456456456</v>
      </c>
      <c r="U27" s="75">
        <v>46.2</v>
      </c>
      <c r="V27" s="75">
        <v>48.7</v>
      </c>
      <c r="W27" s="75">
        <f t="shared" si="8"/>
        <v>2.5</v>
      </c>
      <c r="Y27" s="74">
        <v>33673</v>
      </c>
      <c r="Z27" s="74">
        <v>36689</v>
      </c>
      <c r="AA27" s="76">
        <f t="shared" si="2"/>
        <v>8.9567309120066524E-2</v>
      </c>
    </row>
    <row r="28" spans="1:27" s="75" customFormat="1" x14ac:dyDescent="0.25">
      <c r="A28" s="73" t="s">
        <v>15</v>
      </c>
      <c r="B28" s="73" t="s">
        <v>145</v>
      </c>
      <c r="C28" s="74">
        <v>36192</v>
      </c>
      <c r="D28" s="74">
        <v>36333</v>
      </c>
      <c r="E28" s="76">
        <f t="shared" si="0"/>
        <v>3.895888594164456E-3</v>
      </c>
      <c r="G28" s="76">
        <v>0.23199999999999998</v>
      </c>
      <c r="H28" s="76">
        <v>0.2042258873603405</v>
      </c>
      <c r="I28" s="76"/>
      <c r="J28" s="76">
        <v>0.08</v>
      </c>
      <c r="K28" s="76">
        <v>6.8000000000000005E-2</v>
      </c>
      <c r="M28" s="74">
        <v>13991</v>
      </c>
      <c r="N28" s="74">
        <v>13157</v>
      </c>
      <c r="P28" s="74">
        <v>1819</v>
      </c>
      <c r="Q28" s="76">
        <f t="shared" si="7"/>
        <v>0.13001215066828675</v>
      </c>
      <c r="R28" s="74">
        <v>1605</v>
      </c>
      <c r="S28" s="76">
        <f t="shared" si="1"/>
        <v>0.12198829520407388</v>
      </c>
      <c r="U28" s="75">
        <v>33.1</v>
      </c>
      <c r="V28" s="75">
        <v>32.9</v>
      </c>
      <c r="W28" s="75">
        <f t="shared" si="8"/>
        <v>-0.20000000000000284</v>
      </c>
      <c r="Y28" s="74">
        <v>34174</v>
      </c>
      <c r="Z28" s="74">
        <v>41379</v>
      </c>
      <c r="AA28" s="76">
        <f t="shared" si="2"/>
        <v>0.21083279686311232</v>
      </c>
    </row>
    <row r="29" spans="1:27" s="75" customFormat="1" x14ac:dyDescent="0.25">
      <c r="A29" s="73" t="s">
        <v>15</v>
      </c>
      <c r="B29" s="73" t="s">
        <v>20</v>
      </c>
      <c r="C29" s="74">
        <v>12057</v>
      </c>
      <c r="D29" s="74">
        <v>11291</v>
      </c>
      <c r="E29" s="76">
        <f t="shared" si="0"/>
        <v>-6.3531558430787088E-2</v>
      </c>
      <c r="G29" s="76">
        <v>0.13200000000000001</v>
      </c>
      <c r="H29" s="76">
        <v>0.14619002822201316</v>
      </c>
      <c r="I29" s="76"/>
      <c r="J29" s="76">
        <v>7.400000000000001E-2</v>
      </c>
      <c r="K29" s="76">
        <v>5.7000000000000002E-2</v>
      </c>
      <c r="M29" s="74">
        <v>5386</v>
      </c>
      <c r="N29" s="74">
        <v>5315</v>
      </c>
      <c r="P29" s="74">
        <v>585</v>
      </c>
      <c r="Q29" s="76">
        <f t="shared" si="7"/>
        <v>0.10861492759004827</v>
      </c>
      <c r="R29" s="74">
        <v>638</v>
      </c>
      <c r="S29" s="76">
        <f t="shared" si="1"/>
        <v>0.1200376293508937</v>
      </c>
      <c r="U29" s="75">
        <v>50.7</v>
      </c>
      <c r="V29" s="75">
        <v>53.8</v>
      </c>
      <c r="W29" s="75">
        <f t="shared" si="8"/>
        <v>3.0999999999999943</v>
      </c>
      <c r="Y29" s="74">
        <v>33734</v>
      </c>
      <c r="Z29" s="74">
        <v>36773</v>
      </c>
      <c r="AA29" s="76">
        <f t="shared" si="2"/>
        <v>9.0087152427817632E-2</v>
      </c>
    </row>
    <row r="30" spans="1:27" s="75" customFormat="1" x14ac:dyDescent="0.25">
      <c r="A30" s="73" t="s">
        <v>15</v>
      </c>
      <c r="B30" s="73" t="s">
        <v>21</v>
      </c>
      <c r="C30" s="74">
        <v>24245</v>
      </c>
      <c r="D30" s="74">
        <v>23389</v>
      </c>
      <c r="E30" s="76">
        <f t="shared" si="0"/>
        <v>-3.5306248711074448E-2</v>
      </c>
      <c r="G30" s="76">
        <v>0.129</v>
      </c>
      <c r="H30" s="76">
        <v>0.13565562163693004</v>
      </c>
      <c r="I30" s="76"/>
      <c r="J30" s="76">
        <v>0.1</v>
      </c>
      <c r="K30" s="76">
        <v>5.9000000000000004E-2</v>
      </c>
      <c r="M30" s="74">
        <v>10841</v>
      </c>
      <c r="N30" s="74">
        <v>10593</v>
      </c>
      <c r="P30" s="74">
        <v>1272</v>
      </c>
      <c r="Q30" s="76">
        <f t="shared" si="7"/>
        <v>0.11733234941426068</v>
      </c>
      <c r="R30" s="74">
        <v>1370</v>
      </c>
      <c r="S30" s="76">
        <f t="shared" si="1"/>
        <v>0.12933069007835363</v>
      </c>
      <c r="U30" s="75">
        <v>45.3</v>
      </c>
      <c r="V30" s="75">
        <v>48</v>
      </c>
      <c r="W30" s="75">
        <f t="shared" si="8"/>
        <v>2.7000000000000028</v>
      </c>
      <c r="Y30" s="74">
        <v>41332</v>
      </c>
      <c r="Z30" s="74">
        <v>44480</v>
      </c>
      <c r="AA30" s="76">
        <f t="shared" si="2"/>
        <v>7.6163747217652178E-2</v>
      </c>
    </row>
    <row r="31" spans="1:27" s="86" customFormat="1" x14ac:dyDescent="0.25">
      <c r="A31" s="59" t="s">
        <v>2</v>
      </c>
      <c r="B31" s="59" t="s">
        <v>68</v>
      </c>
      <c r="C31" s="85">
        <v>82380</v>
      </c>
      <c r="D31" s="85">
        <v>81224</v>
      </c>
      <c r="E31" s="87">
        <f t="shared" si="0"/>
        <v>-1.4032532168001943E-2</v>
      </c>
      <c r="G31" s="87">
        <v>0.13600000000000001</v>
      </c>
      <c r="H31" s="87">
        <v>0.15820707070707071</v>
      </c>
      <c r="I31" s="87"/>
      <c r="J31" s="87">
        <v>8.1000000000000003E-2</v>
      </c>
      <c r="K31" s="87">
        <v>5.7999999999999996E-2</v>
      </c>
      <c r="M31" s="85">
        <v>31056</v>
      </c>
      <c r="N31" s="85">
        <v>31680</v>
      </c>
      <c r="P31" s="85">
        <v>4185</v>
      </c>
      <c r="Q31" s="87">
        <f t="shared" si="7"/>
        <v>0.1347565687789799</v>
      </c>
      <c r="R31" s="85">
        <v>5501</v>
      </c>
      <c r="S31" s="87">
        <f t="shared" si="1"/>
        <v>0.17364267676767678</v>
      </c>
      <c r="U31" s="86">
        <v>38.1</v>
      </c>
      <c r="V31" s="86">
        <v>39.4</v>
      </c>
      <c r="W31" s="86">
        <f t="shared" si="8"/>
        <v>1.2999999999999972</v>
      </c>
      <c r="Y31" s="85">
        <v>47489</v>
      </c>
      <c r="Z31" s="85">
        <v>52759</v>
      </c>
      <c r="AA31" s="87">
        <f t="shared" si="2"/>
        <v>0.1109730674471983</v>
      </c>
    </row>
    <row r="32" spans="1:27" s="86" customFormat="1" x14ac:dyDescent="0.25">
      <c r="A32" s="59" t="s">
        <v>2</v>
      </c>
      <c r="B32" s="59" t="s">
        <v>121</v>
      </c>
      <c r="C32" s="85">
        <v>921202</v>
      </c>
      <c r="D32" s="85">
        <v>923995</v>
      </c>
      <c r="E32" s="87">
        <f t="shared" si="0"/>
        <v>3.0319083110978916E-3</v>
      </c>
      <c r="G32" s="87">
        <v>0.14000000000000001</v>
      </c>
      <c r="H32" s="87">
        <v>0.14552593232928973</v>
      </c>
      <c r="I32" s="87"/>
      <c r="J32" s="87">
        <v>7.5999999999999998E-2</v>
      </c>
      <c r="K32" s="87">
        <v>5.5E-2</v>
      </c>
      <c r="M32" s="85">
        <v>378080</v>
      </c>
      <c r="N32" s="85">
        <v>386371</v>
      </c>
      <c r="P32" s="85">
        <v>44792</v>
      </c>
      <c r="Q32" s="87">
        <f t="shared" ref="Q32:Q37" si="9">P32/M32</f>
        <v>0.11847228099873043</v>
      </c>
      <c r="R32" s="85">
        <v>62778</v>
      </c>
      <c r="S32" s="87">
        <f t="shared" si="1"/>
        <v>0.16248113859477031</v>
      </c>
      <c r="U32" s="86">
        <v>40</v>
      </c>
      <c r="V32" s="86">
        <v>40.299999999999997</v>
      </c>
      <c r="W32" s="86">
        <f t="shared" ref="W32:W37" si="10">V32-U32</f>
        <v>0.29999999999999716</v>
      </c>
      <c r="Y32" s="85">
        <v>47372</v>
      </c>
      <c r="Z32" s="85">
        <v>54006</v>
      </c>
      <c r="AA32" s="87">
        <f t="shared" si="2"/>
        <v>0.14004053027104618</v>
      </c>
    </row>
    <row r="33" spans="1:27" s="86" customFormat="1" x14ac:dyDescent="0.25">
      <c r="A33" s="59" t="s">
        <v>2</v>
      </c>
      <c r="B33" s="59" t="s">
        <v>3</v>
      </c>
      <c r="C33" s="85">
        <v>39416</v>
      </c>
      <c r="D33" s="85">
        <v>38233</v>
      </c>
      <c r="E33" s="87">
        <f t="shared" si="0"/>
        <v>-3.0013192612137203E-2</v>
      </c>
      <c r="G33" s="87">
        <v>0.10099999999999999</v>
      </c>
      <c r="H33" s="87">
        <v>9.0974634593956868E-2</v>
      </c>
      <c r="I33" s="87"/>
      <c r="J33" s="87">
        <v>7.2000000000000008E-2</v>
      </c>
      <c r="K33" s="87">
        <v>6.7000000000000004E-2</v>
      </c>
      <c r="M33" s="85">
        <v>16098</v>
      </c>
      <c r="N33" s="85">
        <v>15257</v>
      </c>
      <c r="P33" s="85">
        <v>1138</v>
      </c>
      <c r="Q33" s="87">
        <f t="shared" si="9"/>
        <v>7.0692011429991305E-2</v>
      </c>
      <c r="R33" s="85">
        <v>1698</v>
      </c>
      <c r="S33" s="87">
        <f t="shared" si="1"/>
        <v>0.11129317690240545</v>
      </c>
      <c r="U33" s="86">
        <v>43.6</v>
      </c>
      <c r="V33" s="86">
        <v>46.7</v>
      </c>
      <c r="W33" s="86">
        <f t="shared" si="10"/>
        <v>3.1000000000000014</v>
      </c>
      <c r="Y33" s="85">
        <v>45216</v>
      </c>
      <c r="Z33" s="85">
        <v>55294</v>
      </c>
      <c r="AA33" s="87">
        <f t="shared" si="2"/>
        <v>0.22288570417551309</v>
      </c>
    </row>
    <row r="34" spans="1:27" s="86" customFormat="1" x14ac:dyDescent="0.25">
      <c r="A34" s="59" t="s">
        <v>2</v>
      </c>
      <c r="B34" s="59" t="s">
        <v>47</v>
      </c>
      <c r="C34" s="85">
        <v>51697</v>
      </c>
      <c r="D34" s="85">
        <v>51054</v>
      </c>
      <c r="E34" s="87">
        <f t="shared" si="0"/>
        <v>-1.2437859063388592E-2</v>
      </c>
      <c r="G34" s="87">
        <v>0.15</v>
      </c>
      <c r="H34" s="87">
        <v>0.19086305127664063</v>
      </c>
      <c r="I34" s="87"/>
      <c r="J34" s="87">
        <v>7.2999999999999995E-2</v>
      </c>
      <c r="K34" s="87">
        <v>8.199999999999999E-2</v>
      </c>
      <c r="M34" s="85">
        <v>19115</v>
      </c>
      <c r="N34" s="85">
        <v>18956</v>
      </c>
      <c r="P34" s="85">
        <v>2321</v>
      </c>
      <c r="Q34" s="87">
        <f t="shared" si="9"/>
        <v>0.12142296625686634</v>
      </c>
      <c r="R34" s="85">
        <v>3257</v>
      </c>
      <c r="S34" s="87">
        <f t="shared" si="1"/>
        <v>0.17181894914538931</v>
      </c>
      <c r="U34" s="86">
        <v>39</v>
      </c>
      <c r="V34" s="86">
        <v>40.5</v>
      </c>
      <c r="W34" s="86">
        <f t="shared" si="10"/>
        <v>1.5</v>
      </c>
      <c r="Y34" s="85">
        <v>42050</v>
      </c>
      <c r="Z34" s="85">
        <v>50733</v>
      </c>
      <c r="AA34" s="87">
        <f t="shared" si="2"/>
        <v>0.20649227110582641</v>
      </c>
    </row>
    <row r="35" spans="1:27" s="86" customFormat="1" x14ac:dyDescent="0.25">
      <c r="A35" s="59" t="s">
        <v>2</v>
      </c>
      <c r="B35" s="59" t="s">
        <v>82</v>
      </c>
      <c r="C35" s="85">
        <v>115069</v>
      </c>
      <c r="D35" s="85">
        <v>116567</v>
      </c>
      <c r="E35" s="87">
        <f t="shared" si="0"/>
        <v>1.3018275990927183E-2</v>
      </c>
      <c r="G35" s="87">
        <v>0.14300000000000002</v>
      </c>
      <c r="H35" s="87">
        <v>0.14254964588251631</v>
      </c>
      <c r="I35" s="87"/>
      <c r="J35" s="87">
        <v>0.09</v>
      </c>
      <c r="K35" s="87">
        <v>0.08</v>
      </c>
      <c r="M35" s="85">
        <v>44109</v>
      </c>
      <c r="N35" s="85">
        <v>43206</v>
      </c>
      <c r="P35" s="85">
        <v>5047</v>
      </c>
      <c r="Q35" s="87">
        <f t="shared" si="9"/>
        <v>0.11442109320093405</v>
      </c>
      <c r="R35" s="85">
        <v>7057</v>
      </c>
      <c r="S35" s="87">
        <f t="shared" si="1"/>
        <v>0.16333379623200481</v>
      </c>
      <c r="U35" s="86">
        <v>32.6</v>
      </c>
      <c r="V35" s="86">
        <v>31.9</v>
      </c>
      <c r="W35" s="86">
        <f t="shared" si="10"/>
        <v>-0.70000000000000284</v>
      </c>
      <c r="Y35" s="85">
        <v>43410</v>
      </c>
      <c r="Z35" s="85">
        <v>50322</v>
      </c>
      <c r="AA35" s="87">
        <f t="shared" si="2"/>
        <v>0.15922598479612993</v>
      </c>
    </row>
    <row r="36" spans="1:27" s="86" customFormat="1" x14ac:dyDescent="0.25">
      <c r="A36" s="59" t="s">
        <v>2</v>
      </c>
      <c r="B36" s="59" t="s">
        <v>124</v>
      </c>
      <c r="C36" s="85">
        <v>27017</v>
      </c>
      <c r="D36" s="85">
        <v>26845</v>
      </c>
      <c r="E36" s="87">
        <f t="shared" si="0"/>
        <v>-6.3663619202724208E-3</v>
      </c>
      <c r="G36" s="87">
        <v>0.13200000000000001</v>
      </c>
      <c r="H36" s="87">
        <v>0.12182493161391168</v>
      </c>
      <c r="I36" s="87"/>
      <c r="J36" s="87">
        <v>6.4000000000000001E-2</v>
      </c>
      <c r="K36" s="87">
        <v>7.5999999999999998E-2</v>
      </c>
      <c r="M36" s="85">
        <v>10761</v>
      </c>
      <c r="N36" s="85">
        <v>10236</v>
      </c>
      <c r="P36" s="85">
        <v>1121</v>
      </c>
      <c r="Q36" s="87">
        <f t="shared" si="9"/>
        <v>0.10417247467707462</v>
      </c>
      <c r="R36" s="85">
        <v>1581</v>
      </c>
      <c r="S36" s="87">
        <f t="shared" si="1"/>
        <v>0.15445486518171161</v>
      </c>
      <c r="U36" s="86">
        <v>39.9</v>
      </c>
      <c r="V36" s="86">
        <v>41.8</v>
      </c>
      <c r="W36" s="86">
        <f t="shared" si="10"/>
        <v>1.8999999999999986</v>
      </c>
      <c r="Y36" s="85">
        <v>42846</v>
      </c>
      <c r="Z36" s="85">
        <v>51475</v>
      </c>
      <c r="AA36" s="87">
        <f t="shared" si="2"/>
        <v>0.20139569621434905</v>
      </c>
    </row>
    <row r="37" spans="1:27" s="86" customFormat="1" x14ac:dyDescent="0.25">
      <c r="A37" s="59" t="s">
        <v>2</v>
      </c>
      <c r="B37" s="59" t="s">
        <v>125</v>
      </c>
      <c r="C37" s="85">
        <v>43169</v>
      </c>
      <c r="D37" s="85">
        <v>41584</v>
      </c>
      <c r="E37" s="87">
        <f t="shared" si="0"/>
        <v>-3.6716162060738029E-2</v>
      </c>
      <c r="G37" s="87">
        <v>0.114</v>
      </c>
      <c r="H37" s="87">
        <v>0.14388799802639693</v>
      </c>
      <c r="I37" s="87"/>
      <c r="J37" s="87">
        <v>8.900000000000001E-2</v>
      </c>
      <c r="K37" s="87">
        <v>6.5000000000000002E-2</v>
      </c>
      <c r="M37" s="85">
        <v>15736</v>
      </c>
      <c r="N37" s="85">
        <v>16214</v>
      </c>
      <c r="P37" s="85">
        <v>1980</v>
      </c>
      <c r="Q37" s="87">
        <f t="shared" si="9"/>
        <v>0.12582613116420946</v>
      </c>
      <c r="R37" s="85">
        <v>2755</v>
      </c>
      <c r="S37" s="87">
        <f t="shared" si="1"/>
        <v>0.16991488836807697</v>
      </c>
      <c r="U37" s="86">
        <v>40.200000000000003</v>
      </c>
      <c r="V37" s="86">
        <v>42.8</v>
      </c>
      <c r="W37" s="86">
        <f t="shared" si="10"/>
        <v>2.5999999999999943</v>
      </c>
      <c r="Y37" s="85">
        <v>48063</v>
      </c>
      <c r="Z37" s="85">
        <v>49223</v>
      </c>
      <c r="AA37" s="87">
        <f t="shared" si="2"/>
        <v>2.413498949295716E-2</v>
      </c>
    </row>
    <row r="38" spans="1:27" s="98" customFormat="1" x14ac:dyDescent="0.25">
      <c r="A38" s="96" t="s">
        <v>59</v>
      </c>
      <c r="B38" s="96" t="s">
        <v>60</v>
      </c>
      <c r="C38" s="97">
        <v>28578</v>
      </c>
      <c r="D38" s="97">
        <v>27926</v>
      </c>
      <c r="E38" s="99">
        <f t="shared" si="0"/>
        <v>-2.2814752606900413E-2</v>
      </c>
      <c r="G38" s="99">
        <v>0.22600000000000001</v>
      </c>
      <c r="H38" s="99">
        <v>0.245082648443993</v>
      </c>
      <c r="I38" s="99"/>
      <c r="J38" s="99">
        <v>0.114</v>
      </c>
      <c r="K38" s="99">
        <v>7.4999999999999997E-2</v>
      </c>
      <c r="M38" s="97">
        <v>10754</v>
      </c>
      <c r="N38" s="97">
        <v>10829</v>
      </c>
      <c r="P38" s="97">
        <v>1840</v>
      </c>
      <c r="Q38" s="99">
        <f>P38/M38</f>
        <v>0.17109912590663939</v>
      </c>
      <c r="R38" s="97">
        <v>2923</v>
      </c>
      <c r="S38" s="99">
        <f t="shared" si="1"/>
        <v>0.26992335395696743</v>
      </c>
      <c r="U38" s="98">
        <v>39</v>
      </c>
      <c r="V38" s="98">
        <v>42.2</v>
      </c>
      <c r="W38" s="98">
        <f>V38-U38</f>
        <v>3.2000000000000028</v>
      </c>
      <c r="Y38" s="97">
        <v>32791</v>
      </c>
      <c r="Z38" s="97">
        <v>36320</v>
      </c>
      <c r="AA38" s="99">
        <f t="shared" si="2"/>
        <v>0.10762099356530755</v>
      </c>
    </row>
    <row r="39" spans="1:27" s="98" customFormat="1" x14ac:dyDescent="0.25">
      <c r="A39" s="96" t="s">
        <v>59</v>
      </c>
      <c r="B39" s="96" t="s">
        <v>61</v>
      </c>
      <c r="C39" s="97">
        <v>64455</v>
      </c>
      <c r="D39" s="97">
        <v>65563</v>
      </c>
      <c r="E39" s="99">
        <f t="shared" si="0"/>
        <v>1.719028779768831E-2</v>
      </c>
      <c r="G39" s="99">
        <v>0.27500000000000002</v>
      </c>
      <c r="H39" s="99">
        <v>0.29108356657337064</v>
      </c>
      <c r="I39" s="99"/>
      <c r="J39" s="99">
        <v>0.113</v>
      </c>
      <c r="K39" s="99">
        <v>8.6999999999999994E-2</v>
      </c>
      <c r="M39" s="97">
        <v>22283</v>
      </c>
      <c r="N39" s="97">
        <v>22509</v>
      </c>
      <c r="P39" s="97">
        <v>3762</v>
      </c>
      <c r="Q39" s="99">
        <f t="shared" ref="Q39:Q63" si="11">P39/M39</f>
        <v>0.16882825472333168</v>
      </c>
      <c r="R39" s="97">
        <v>4292</v>
      </c>
      <c r="S39" s="99">
        <f t="shared" si="1"/>
        <v>0.19067928384201874</v>
      </c>
      <c r="U39" s="98">
        <v>25.9</v>
      </c>
      <c r="V39" s="98">
        <v>28.6</v>
      </c>
      <c r="W39" s="98">
        <f t="shared" ref="W39:W63" si="12">V39-U39</f>
        <v>2.7000000000000028</v>
      </c>
      <c r="Y39" s="97">
        <v>31559</v>
      </c>
      <c r="Z39" s="97">
        <v>37191</v>
      </c>
      <c r="AA39" s="99">
        <f t="shared" si="2"/>
        <v>0.17845939351690485</v>
      </c>
    </row>
    <row r="40" spans="1:27" s="98" customFormat="1" x14ac:dyDescent="0.25">
      <c r="A40" s="96" t="s">
        <v>59</v>
      </c>
      <c r="B40" s="96" t="s">
        <v>63</v>
      </c>
      <c r="C40" s="97">
        <v>44618</v>
      </c>
      <c r="D40" s="97">
        <v>43799</v>
      </c>
      <c r="E40" s="99">
        <f t="shared" si="0"/>
        <v>-1.8355820520866019E-2</v>
      </c>
      <c r="G40" s="99">
        <v>0.127</v>
      </c>
      <c r="H40" s="99">
        <v>0.16881093867189753</v>
      </c>
      <c r="I40" s="99"/>
      <c r="J40" s="99">
        <v>9.6999999999999989E-2</v>
      </c>
      <c r="K40" s="99">
        <v>6.5000000000000002E-2</v>
      </c>
      <c r="M40" s="97">
        <v>15997</v>
      </c>
      <c r="N40" s="97">
        <v>17333</v>
      </c>
      <c r="P40" s="97">
        <v>1391</v>
      </c>
      <c r="Q40" s="99">
        <f t="shared" si="11"/>
        <v>8.695380383821967E-2</v>
      </c>
      <c r="R40" s="97">
        <v>2697</v>
      </c>
      <c r="S40" s="99">
        <f t="shared" si="1"/>
        <v>0.15559914613742573</v>
      </c>
      <c r="U40" s="98">
        <v>39.1</v>
      </c>
      <c r="V40" s="98">
        <v>41.6</v>
      </c>
      <c r="W40" s="98">
        <f t="shared" si="12"/>
        <v>2.5</v>
      </c>
      <c r="Y40" s="97">
        <v>45887</v>
      </c>
      <c r="Z40" s="97">
        <v>49188</v>
      </c>
      <c r="AA40" s="99">
        <f t="shared" si="2"/>
        <v>7.1937585808616825E-2</v>
      </c>
    </row>
    <row r="41" spans="1:27" s="98" customFormat="1" x14ac:dyDescent="0.25">
      <c r="A41" s="96" t="s">
        <v>59</v>
      </c>
      <c r="B41" s="96" t="s">
        <v>65</v>
      </c>
      <c r="C41" s="97">
        <v>28988</v>
      </c>
      <c r="D41" s="97">
        <v>27825</v>
      </c>
      <c r="E41" s="99">
        <f t="shared" si="0"/>
        <v>-4.0120049675727888E-2</v>
      </c>
      <c r="G41" s="99">
        <v>0.11599999999999999</v>
      </c>
      <c r="H41" s="99">
        <v>0.13062196574150409</v>
      </c>
      <c r="I41" s="99"/>
      <c r="J41" s="99">
        <v>6.9000000000000006E-2</v>
      </c>
      <c r="K41" s="99">
        <v>4.7E-2</v>
      </c>
      <c r="M41" s="97">
        <v>11488</v>
      </c>
      <c r="N41" s="97">
        <v>10917</v>
      </c>
      <c r="P41" s="97">
        <v>854</v>
      </c>
      <c r="Q41" s="99">
        <f t="shared" si="11"/>
        <v>7.4338440111420614E-2</v>
      </c>
      <c r="R41" s="97">
        <v>1196</v>
      </c>
      <c r="S41" s="99">
        <f t="shared" si="1"/>
        <v>0.1095539067509389</v>
      </c>
      <c r="U41" s="98">
        <v>42.2</v>
      </c>
      <c r="V41" s="98">
        <v>45</v>
      </c>
      <c r="W41" s="98">
        <f t="shared" si="12"/>
        <v>2.7999999999999972</v>
      </c>
      <c r="Y41" s="97">
        <v>43148</v>
      </c>
      <c r="Z41" s="97">
        <v>51748</v>
      </c>
      <c r="AA41" s="99">
        <f t="shared" si="2"/>
        <v>0.19931398906090664</v>
      </c>
    </row>
    <row r="42" spans="1:27" s="98" customFormat="1" x14ac:dyDescent="0.25">
      <c r="A42" s="96" t="s">
        <v>59</v>
      </c>
      <c r="B42" s="96" t="s">
        <v>66</v>
      </c>
      <c r="C42" s="97">
        <v>40140</v>
      </c>
      <c r="D42" s="97">
        <v>39005</v>
      </c>
      <c r="E42" s="99">
        <f t="shared" si="0"/>
        <v>-2.8276033881415048E-2</v>
      </c>
      <c r="G42" s="99">
        <v>0.122</v>
      </c>
      <c r="H42" s="99">
        <v>0.10704465104098468</v>
      </c>
      <c r="I42" s="99"/>
      <c r="J42" s="99">
        <v>7.9000000000000001E-2</v>
      </c>
      <c r="K42" s="99">
        <v>7.2999999999999995E-2</v>
      </c>
      <c r="M42" s="97">
        <v>15161</v>
      </c>
      <c r="N42" s="97">
        <v>15274</v>
      </c>
      <c r="P42" s="97">
        <v>1599</v>
      </c>
      <c r="Q42" s="99">
        <f t="shared" si="11"/>
        <v>0.10546797704636897</v>
      </c>
      <c r="R42" s="97">
        <v>1815</v>
      </c>
      <c r="S42" s="99">
        <f t="shared" si="1"/>
        <v>0.11882938326568024</v>
      </c>
      <c r="U42" s="98">
        <v>38.799999999999997</v>
      </c>
      <c r="V42" s="98">
        <v>42.1</v>
      </c>
      <c r="W42" s="98">
        <f t="shared" si="12"/>
        <v>3.3000000000000043</v>
      </c>
      <c r="Y42" s="97">
        <v>49246</v>
      </c>
      <c r="Z42" s="97">
        <v>54495</v>
      </c>
      <c r="AA42" s="99">
        <f t="shared" si="2"/>
        <v>0.10658733704260244</v>
      </c>
    </row>
    <row r="43" spans="1:27" s="98" customFormat="1" x14ac:dyDescent="0.25">
      <c r="A43" s="96" t="s">
        <v>59</v>
      </c>
      <c r="B43" s="96" t="s">
        <v>28</v>
      </c>
      <c r="C43" s="97">
        <v>139374</v>
      </c>
      <c r="D43" s="97">
        <v>135520</v>
      </c>
      <c r="E43" s="99">
        <f t="shared" si="0"/>
        <v>-2.7652216338771938E-2</v>
      </c>
      <c r="G43" s="99">
        <v>0.14199999999999999</v>
      </c>
      <c r="H43" s="99">
        <v>0.15456999051717848</v>
      </c>
      <c r="I43" s="99"/>
      <c r="J43" s="99">
        <v>9.3000000000000013E-2</v>
      </c>
      <c r="K43" s="99">
        <v>7.6999999999999999E-2</v>
      </c>
      <c r="M43" s="97">
        <v>55145</v>
      </c>
      <c r="N43" s="97">
        <v>54836</v>
      </c>
      <c r="P43" s="97">
        <v>7967</v>
      </c>
      <c r="Q43" s="99">
        <f t="shared" si="11"/>
        <v>0.1444736603499864</v>
      </c>
      <c r="R43" s="97">
        <v>10426</v>
      </c>
      <c r="S43" s="99">
        <f t="shared" si="1"/>
        <v>0.19013057115763368</v>
      </c>
      <c r="U43" s="98">
        <v>40.200000000000003</v>
      </c>
      <c r="V43" s="98">
        <v>41.2</v>
      </c>
      <c r="W43" s="98">
        <f t="shared" si="12"/>
        <v>1</v>
      </c>
      <c r="Y43" s="97">
        <v>44141</v>
      </c>
      <c r="Z43" s="97">
        <v>46275</v>
      </c>
      <c r="AA43" s="99">
        <f t="shared" si="2"/>
        <v>4.834507600643393E-2</v>
      </c>
    </row>
    <row r="44" spans="1:27" s="98" customFormat="1" x14ac:dyDescent="0.25">
      <c r="A44" s="96" t="s">
        <v>59</v>
      </c>
      <c r="B44" s="96" t="s">
        <v>67</v>
      </c>
      <c r="C44" s="97">
        <v>195312</v>
      </c>
      <c r="D44" s="97">
        <v>202166</v>
      </c>
      <c r="E44" s="99">
        <f t="shared" si="0"/>
        <v>3.5092569836978782E-2</v>
      </c>
      <c r="G44" s="99">
        <v>9.0999999999999998E-2</v>
      </c>
      <c r="H44" s="99">
        <v>9.4834718884204722E-2</v>
      </c>
      <c r="I44" s="99"/>
      <c r="J44" s="99">
        <v>6.9000000000000006E-2</v>
      </c>
      <c r="K44" s="99">
        <v>4.4000000000000004E-2</v>
      </c>
      <c r="M44" s="97">
        <v>72927</v>
      </c>
      <c r="N44" s="97">
        <v>76143</v>
      </c>
      <c r="P44" s="97">
        <v>4520</v>
      </c>
      <c r="Q44" s="99">
        <f t="shared" si="11"/>
        <v>6.1979788007185267E-2</v>
      </c>
      <c r="R44" s="97">
        <v>7124</v>
      </c>
      <c r="S44" s="99">
        <f t="shared" si="1"/>
        <v>9.3560800073545822E-2</v>
      </c>
      <c r="U44" s="98">
        <v>37.799999999999997</v>
      </c>
      <c r="V44" s="98">
        <v>39.9</v>
      </c>
      <c r="W44" s="98">
        <f t="shared" si="12"/>
        <v>2.1000000000000014</v>
      </c>
      <c r="Y44" s="97">
        <v>58472</v>
      </c>
      <c r="Z44" s="97">
        <v>64183</v>
      </c>
      <c r="AA44" s="99">
        <f t="shared" si="2"/>
        <v>9.7670679983581879E-2</v>
      </c>
    </row>
    <row r="45" spans="1:27" s="98" customFormat="1" x14ac:dyDescent="0.25">
      <c r="A45" s="96" t="s">
        <v>59</v>
      </c>
      <c r="B45" s="96" t="s">
        <v>70</v>
      </c>
      <c r="C45" s="97">
        <v>37046</v>
      </c>
      <c r="D45" s="97">
        <v>36602</v>
      </c>
      <c r="E45" s="99">
        <f t="shared" si="0"/>
        <v>-1.1985099605895373E-2</v>
      </c>
      <c r="G45" s="99">
        <v>0.159</v>
      </c>
      <c r="H45" s="99">
        <v>0.14227048096331871</v>
      </c>
      <c r="I45" s="99"/>
      <c r="J45" s="99">
        <v>0.106</v>
      </c>
      <c r="K45" s="99">
        <v>6.7000000000000004E-2</v>
      </c>
      <c r="M45" s="97">
        <v>14582</v>
      </c>
      <c r="N45" s="97">
        <v>14367</v>
      </c>
      <c r="P45" s="97">
        <v>2124</v>
      </c>
      <c r="Q45" s="99">
        <f t="shared" si="11"/>
        <v>0.14565903168289673</v>
      </c>
      <c r="R45" s="97">
        <v>2468</v>
      </c>
      <c r="S45" s="99">
        <f t="shared" si="1"/>
        <v>0.17178255724925176</v>
      </c>
      <c r="U45" s="98">
        <v>40.6</v>
      </c>
      <c r="V45" s="98">
        <v>41.4</v>
      </c>
      <c r="W45" s="98">
        <f t="shared" si="12"/>
        <v>0.79999999999999716</v>
      </c>
      <c r="Y45" s="97">
        <v>39469</v>
      </c>
      <c r="Z45" s="97">
        <v>43251</v>
      </c>
      <c r="AA45" s="99">
        <f t="shared" si="2"/>
        <v>9.5822037548455752E-2</v>
      </c>
    </row>
    <row r="46" spans="1:27" s="98" customFormat="1" x14ac:dyDescent="0.25">
      <c r="A46" s="96" t="s">
        <v>59</v>
      </c>
      <c r="B46" s="96" t="s">
        <v>73</v>
      </c>
      <c r="C46" s="97">
        <v>166108</v>
      </c>
      <c r="D46" s="97">
        <v>193024</v>
      </c>
      <c r="E46" s="99">
        <f t="shared" si="0"/>
        <v>0.1620391552483926</v>
      </c>
      <c r="G46" s="99">
        <v>5.2000000000000005E-2</v>
      </c>
      <c r="H46" s="99">
        <v>5.0590094681023913E-2</v>
      </c>
      <c r="I46" s="99"/>
      <c r="J46" s="99">
        <v>4.2000000000000003E-2</v>
      </c>
      <c r="K46" s="99">
        <v>2.6000000000000002E-2</v>
      </c>
      <c r="M46" s="97">
        <v>61203</v>
      </c>
      <c r="N46" s="97">
        <v>67701</v>
      </c>
      <c r="P46" s="97">
        <v>2578</v>
      </c>
      <c r="Q46" s="99">
        <f t="shared" si="11"/>
        <v>4.2122118196820414E-2</v>
      </c>
      <c r="R46" s="97">
        <v>2572</v>
      </c>
      <c r="S46" s="99">
        <f t="shared" si="1"/>
        <v>3.7990576210100296E-2</v>
      </c>
      <c r="U46" s="98">
        <v>36.5</v>
      </c>
      <c r="V46" s="98">
        <v>38.4</v>
      </c>
      <c r="W46" s="98">
        <f t="shared" si="12"/>
        <v>1.8999999999999986</v>
      </c>
      <c r="Y46" s="97">
        <v>87908</v>
      </c>
      <c r="Z46" s="97">
        <v>100229</v>
      </c>
      <c r="AA46" s="99">
        <f t="shared" si="2"/>
        <v>0.14015789234199391</v>
      </c>
    </row>
    <row r="47" spans="1:27" s="98" customFormat="1" x14ac:dyDescent="0.25">
      <c r="A47" s="96" t="s">
        <v>59</v>
      </c>
      <c r="B47" s="96" t="s">
        <v>74</v>
      </c>
      <c r="C47" s="97">
        <v>30943</v>
      </c>
      <c r="D47" s="97">
        <v>30203</v>
      </c>
      <c r="E47" s="99">
        <f t="shared" si="0"/>
        <v>-2.3914940374236499E-2</v>
      </c>
      <c r="G47" s="99">
        <v>0.19800000000000001</v>
      </c>
      <c r="H47" s="99">
        <v>0.20121527777777778</v>
      </c>
      <c r="I47" s="99"/>
      <c r="J47" s="99">
        <v>0.09</v>
      </c>
      <c r="K47" s="99">
        <v>5.7999999999999996E-2</v>
      </c>
      <c r="M47" s="97">
        <v>12246</v>
      </c>
      <c r="N47" s="97">
        <v>11520</v>
      </c>
      <c r="P47" s="97">
        <v>1944</v>
      </c>
      <c r="Q47" s="99">
        <f t="shared" si="11"/>
        <v>0.15874571288584027</v>
      </c>
      <c r="R47" s="97">
        <v>2537</v>
      </c>
      <c r="S47" s="99">
        <f t="shared" si="1"/>
        <v>0.22022569444444445</v>
      </c>
      <c r="U47" s="98">
        <v>39.4</v>
      </c>
      <c r="V47" s="98">
        <v>40.6</v>
      </c>
      <c r="W47" s="98">
        <f t="shared" si="12"/>
        <v>1.2000000000000028</v>
      </c>
      <c r="Y47" s="97">
        <v>37409</v>
      </c>
      <c r="Z47" s="97">
        <v>42002</v>
      </c>
      <c r="AA47" s="99">
        <f t="shared" si="2"/>
        <v>0.12277794113715951</v>
      </c>
    </row>
    <row r="48" spans="1:27" s="98" customFormat="1" x14ac:dyDescent="0.25">
      <c r="A48" s="96" t="s">
        <v>59</v>
      </c>
      <c r="B48" s="96" t="s">
        <v>76</v>
      </c>
      <c r="C48" s="97">
        <v>32104</v>
      </c>
      <c r="D48" s="97">
        <v>31576</v>
      </c>
      <c r="E48" s="99">
        <f t="shared" si="0"/>
        <v>-1.6446548716670818E-2</v>
      </c>
      <c r="G48" s="99">
        <v>0.17899999999999999</v>
      </c>
      <c r="H48" s="99">
        <v>0.15660542432195976</v>
      </c>
      <c r="I48" s="99"/>
      <c r="J48" s="99">
        <v>8.4000000000000005E-2</v>
      </c>
      <c r="K48" s="99">
        <v>6.8000000000000005E-2</v>
      </c>
      <c r="M48" s="97">
        <v>11768</v>
      </c>
      <c r="N48" s="97">
        <v>11430</v>
      </c>
      <c r="P48" s="97">
        <v>939</v>
      </c>
      <c r="Q48" s="99">
        <f t="shared" si="11"/>
        <v>7.9792658055744398E-2</v>
      </c>
      <c r="R48" s="97">
        <v>1568</v>
      </c>
      <c r="S48" s="99">
        <f t="shared" si="1"/>
        <v>0.13718285214348205</v>
      </c>
      <c r="U48" s="98">
        <v>34.4</v>
      </c>
      <c r="V48" s="98">
        <v>35.6</v>
      </c>
      <c r="W48" s="98">
        <f t="shared" si="12"/>
        <v>1.2000000000000028</v>
      </c>
      <c r="Y48" s="97">
        <v>41343</v>
      </c>
      <c r="Z48" s="97">
        <v>46404</v>
      </c>
      <c r="AA48" s="99">
        <f t="shared" si="2"/>
        <v>0.12241491909150279</v>
      </c>
    </row>
    <row r="49" spans="1:27" s="98" customFormat="1" x14ac:dyDescent="0.25">
      <c r="A49" s="96" t="s">
        <v>59</v>
      </c>
      <c r="B49" s="96" t="s">
        <v>77</v>
      </c>
      <c r="C49" s="97">
        <v>15867</v>
      </c>
      <c r="D49" s="97">
        <v>15397</v>
      </c>
      <c r="E49" s="99">
        <f t="shared" si="0"/>
        <v>-2.9621226444822589E-2</v>
      </c>
      <c r="G49" s="99">
        <v>0.185</v>
      </c>
      <c r="H49" s="99">
        <v>0.14874031007751937</v>
      </c>
      <c r="I49" s="99"/>
      <c r="J49" s="99">
        <v>7.0000000000000007E-2</v>
      </c>
      <c r="K49" s="99">
        <v>4.9000000000000002E-2</v>
      </c>
      <c r="M49" s="97">
        <v>6377</v>
      </c>
      <c r="N49" s="97">
        <v>6192</v>
      </c>
      <c r="P49" s="97">
        <v>847</v>
      </c>
      <c r="Q49" s="99">
        <f t="shared" si="11"/>
        <v>0.13282107574094401</v>
      </c>
      <c r="R49" s="97">
        <v>882</v>
      </c>
      <c r="S49" s="99">
        <f t="shared" si="1"/>
        <v>0.14244186046511628</v>
      </c>
      <c r="U49" s="98">
        <v>43.5</v>
      </c>
      <c r="V49" s="98">
        <v>46</v>
      </c>
      <c r="W49" s="98">
        <f t="shared" si="12"/>
        <v>2.5</v>
      </c>
      <c r="Y49" s="97">
        <v>35363</v>
      </c>
      <c r="Z49" s="97">
        <v>46223</v>
      </c>
      <c r="AA49" s="99">
        <f t="shared" si="2"/>
        <v>0.30710064191386477</v>
      </c>
    </row>
    <row r="50" spans="1:27" s="98" customFormat="1" x14ac:dyDescent="0.25">
      <c r="A50" s="96" t="s">
        <v>59</v>
      </c>
      <c r="B50" s="96" t="s">
        <v>79</v>
      </c>
      <c r="C50" s="97">
        <v>29338</v>
      </c>
      <c r="D50" s="97">
        <v>28547</v>
      </c>
      <c r="E50" s="99">
        <f t="shared" si="0"/>
        <v>-2.6961619742313724E-2</v>
      </c>
      <c r="G50" s="99">
        <v>0.16800000000000001</v>
      </c>
      <c r="H50" s="99">
        <v>0.14634362797302095</v>
      </c>
      <c r="I50" s="99"/>
      <c r="J50" s="99">
        <v>8.4000000000000005E-2</v>
      </c>
      <c r="K50" s="99">
        <v>7.400000000000001E-2</v>
      </c>
      <c r="M50" s="97">
        <v>11486</v>
      </c>
      <c r="N50" s="97">
        <v>11268</v>
      </c>
      <c r="P50" s="97">
        <v>1628</v>
      </c>
      <c r="Q50" s="99">
        <f t="shared" si="11"/>
        <v>0.14173776771722096</v>
      </c>
      <c r="R50" s="97">
        <v>2375</v>
      </c>
      <c r="S50" s="99">
        <f t="shared" si="1"/>
        <v>0.21077387291444799</v>
      </c>
      <c r="U50" s="98">
        <v>40</v>
      </c>
      <c r="V50" s="98">
        <v>42.7</v>
      </c>
      <c r="W50" s="98">
        <f t="shared" si="12"/>
        <v>2.7000000000000028</v>
      </c>
      <c r="Y50" s="97">
        <v>39586</v>
      </c>
      <c r="Z50" s="97">
        <v>48073</v>
      </c>
      <c r="AA50" s="99">
        <f t="shared" si="2"/>
        <v>0.21439397766887283</v>
      </c>
    </row>
    <row r="51" spans="1:27" s="98" customFormat="1" x14ac:dyDescent="0.25">
      <c r="A51" s="96" t="s">
        <v>59</v>
      </c>
      <c r="B51" s="96" t="s">
        <v>80</v>
      </c>
      <c r="C51" s="97">
        <v>42068</v>
      </c>
      <c r="D51" s="97">
        <v>43808</v>
      </c>
      <c r="E51" s="99">
        <f t="shared" si="0"/>
        <v>4.1361605020443094E-2</v>
      </c>
      <c r="G51" s="99">
        <v>0.122</v>
      </c>
      <c r="H51" s="99">
        <v>0.11597444089456869</v>
      </c>
      <c r="I51" s="99"/>
      <c r="J51" s="99">
        <v>5.7000000000000002E-2</v>
      </c>
      <c r="K51" s="99">
        <v>2.7999999999999997E-2</v>
      </c>
      <c r="M51" s="97">
        <v>12120</v>
      </c>
      <c r="N51" s="97">
        <v>12520</v>
      </c>
      <c r="P51" s="97">
        <v>653</v>
      </c>
      <c r="Q51" s="99">
        <f t="shared" si="11"/>
        <v>5.3877887788778875E-2</v>
      </c>
      <c r="R51" s="97">
        <v>721</v>
      </c>
      <c r="S51" s="99">
        <f t="shared" si="1"/>
        <v>5.7587859424920125E-2</v>
      </c>
      <c r="U51" s="98">
        <v>29.3</v>
      </c>
      <c r="V51" s="98">
        <v>30.8</v>
      </c>
      <c r="W51" s="98">
        <f t="shared" si="12"/>
        <v>1.5</v>
      </c>
      <c r="Y51" s="97">
        <v>43533</v>
      </c>
      <c r="Z51" s="97">
        <v>58728</v>
      </c>
      <c r="AA51" s="99">
        <f t="shared" si="2"/>
        <v>0.34904555165047207</v>
      </c>
    </row>
    <row r="52" spans="1:27" s="98" customFormat="1" x14ac:dyDescent="0.25">
      <c r="A52" s="96" t="s">
        <v>59</v>
      </c>
      <c r="B52" s="96" t="s">
        <v>50</v>
      </c>
      <c r="C52" s="97">
        <v>60201</v>
      </c>
      <c r="D52" s="97">
        <v>60945</v>
      </c>
      <c r="E52" s="99">
        <f t="shared" si="0"/>
        <v>1.2358598694373847E-2</v>
      </c>
      <c r="G52" s="99">
        <v>0.13300000000000001</v>
      </c>
      <c r="H52" s="99">
        <v>0.13199018468293944</v>
      </c>
      <c r="I52" s="99"/>
      <c r="J52" s="99">
        <v>7.2000000000000008E-2</v>
      </c>
      <c r="K52" s="99">
        <v>5.7999999999999996E-2</v>
      </c>
      <c r="M52" s="97">
        <v>22582</v>
      </c>
      <c r="N52" s="97">
        <v>23229</v>
      </c>
      <c r="P52" s="97">
        <v>2663</v>
      </c>
      <c r="Q52" s="99">
        <f t="shared" si="11"/>
        <v>0.11792578159596138</v>
      </c>
      <c r="R52" s="97">
        <v>2934</v>
      </c>
      <c r="S52" s="99">
        <f t="shared" si="1"/>
        <v>0.12630763270050369</v>
      </c>
      <c r="U52" s="98">
        <v>38</v>
      </c>
      <c r="V52" s="98">
        <v>38.9</v>
      </c>
      <c r="W52" s="98">
        <f t="shared" si="12"/>
        <v>0.89999999999999858</v>
      </c>
      <c r="Y52" s="97">
        <v>45655</v>
      </c>
      <c r="Z52" s="97">
        <v>51211</v>
      </c>
      <c r="AA52" s="99">
        <f t="shared" si="2"/>
        <v>0.12169532362282334</v>
      </c>
    </row>
    <row r="53" spans="1:27" s="98" customFormat="1" x14ac:dyDescent="0.25">
      <c r="A53" s="96" t="s">
        <v>59</v>
      </c>
      <c r="B53" s="96" t="s">
        <v>86</v>
      </c>
      <c r="C53" s="97">
        <v>66530</v>
      </c>
      <c r="D53" s="97">
        <v>65483</v>
      </c>
      <c r="E53" s="99">
        <f t="shared" si="0"/>
        <v>-1.5737261385840973E-2</v>
      </c>
      <c r="G53" s="99">
        <v>0.16500000000000001</v>
      </c>
      <c r="H53" s="99">
        <v>0.14644317583707842</v>
      </c>
      <c r="I53" s="99"/>
      <c r="J53" s="99">
        <v>7.9000000000000001E-2</v>
      </c>
      <c r="K53" s="99">
        <v>7.9000000000000001E-2</v>
      </c>
      <c r="M53" s="97">
        <v>24863</v>
      </c>
      <c r="N53" s="97">
        <v>24699</v>
      </c>
      <c r="P53" s="97">
        <v>3649</v>
      </c>
      <c r="Q53" s="99">
        <f t="shared" si="11"/>
        <v>0.14676426818967944</v>
      </c>
      <c r="R53" s="97">
        <v>4774</v>
      </c>
      <c r="S53" s="99">
        <f t="shared" si="1"/>
        <v>0.19328717761852707</v>
      </c>
      <c r="U53" s="98">
        <v>39.299999999999997</v>
      </c>
      <c r="V53" s="98">
        <v>40.799999999999997</v>
      </c>
      <c r="W53" s="98">
        <f t="shared" si="12"/>
        <v>1.5</v>
      </c>
      <c r="Y53" s="97">
        <v>40511</v>
      </c>
      <c r="Z53" s="97">
        <v>44708</v>
      </c>
      <c r="AA53" s="99">
        <f t="shared" si="2"/>
        <v>0.10360149095307447</v>
      </c>
    </row>
    <row r="54" spans="1:27" s="98" customFormat="1" x14ac:dyDescent="0.25">
      <c r="A54" s="96" t="s">
        <v>59</v>
      </c>
      <c r="B54" s="96" t="s">
        <v>88</v>
      </c>
      <c r="C54" s="97">
        <v>538461</v>
      </c>
      <c r="D54" s="97">
        <v>531987</v>
      </c>
      <c r="E54" s="99">
        <f t="shared" ref="E54:E62" si="13">(D54-C54)/C54</f>
        <v>-1.2023154880297737E-2</v>
      </c>
      <c r="G54" s="99">
        <v>0.15</v>
      </c>
      <c r="H54" s="99">
        <v>0.16572182822881942</v>
      </c>
      <c r="I54" s="99"/>
      <c r="J54" s="99">
        <v>9.8000000000000004E-2</v>
      </c>
      <c r="K54" s="99">
        <v>0.08</v>
      </c>
      <c r="M54" s="97">
        <v>223660</v>
      </c>
      <c r="N54" s="97">
        <v>223495</v>
      </c>
      <c r="P54" s="97">
        <v>26011</v>
      </c>
      <c r="Q54" s="99">
        <f t="shared" ref="Q54:Q62" si="14">P54/M54</f>
        <v>0.11629705803451668</v>
      </c>
      <c r="R54" s="97">
        <v>34971</v>
      </c>
      <c r="S54" s="99">
        <f t="shared" ref="S54:S62" si="15">R54/N54</f>
        <v>0.15647329917895256</v>
      </c>
      <c r="U54" s="98">
        <v>38.700000000000003</v>
      </c>
      <c r="V54" s="98">
        <v>39.299999999999997</v>
      </c>
      <c r="W54" s="98">
        <f t="shared" si="12"/>
        <v>0.59999999999999432</v>
      </c>
      <c r="Y54" s="97">
        <v>43965</v>
      </c>
      <c r="Z54" s="97">
        <v>47045</v>
      </c>
      <c r="AA54" s="99">
        <f t="shared" si="2"/>
        <v>7.0055726145797789E-2</v>
      </c>
    </row>
    <row r="55" spans="1:27" s="98" customFormat="1" x14ac:dyDescent="0.25">
      <c r="A55" s="96" t="s">
        <v>59</v>
      </c>
      <c r="B55" s="96" t="s">
        <v>89</v>
      </c>
      <c r="C55" s="97">
        <v>35843</v>
      </c>
      <c r="D55" s="97">
        <v>35983</v>
      </c>
      <c r="E55" s="99">
        <f t="shared" si="13"/>
        <v>3.9059230533158495E-3</v>
      </c>
      <c r="G55" s="99">
        <v>0.183</v>
      </c>
      <c r="H55" s="99">
        <v>0.18223335297583973</v>
      </c>
      <c r="I55" s="99"/>
      <c r="J55" s="99">
        <v>0.109</v>
      </c>
      <c r="K55" s="99">
        <v>7.5999999999999998E-2</v>
      </c>
      <c r="M55" s="97">
        <v>13554</v>
      </c>
      <c r="N55" s="97">
        <v>13576</v>
      </c>
      <c r="P55" s="97">
        <v>2354</v>
      </c>
      <c r="Q55" s="99">
        <f t="shared" si="14"/>
        <v>0.17367566769957207</v>
      </c>
      <c r="R55" s="97">
        <v>3037</v>
      </c>
      <c r="S55" s="99">
        <f t="shared" si="15"/>
        <v>0.22370359457866823</v>
      </c>
      <c r="U55" s="98">
        <v>37.700000000000003</v>
      </c>
      <c r="V55" s="98">
        <v>39.9</v>
      </c>
      <c r="W55" s="98">
        <f t="shared" si="12"/>
        <v>2.1999999999999957</v>
      </c>
      <c r="Y55" s="97">
        <v>42388</v>
      </c>
      <c r="Z55" s="97">
        <v>46477</v>
      </c>
      <c r="AA55" s="99">
        <f t="shared" si="2"/>
        <v>9.6465980938001322E-2</v>
      </c>
    </row>
    <row r="56" spans="1:27" s="98" customFormat="1" x14ac:dyDescent="0.25">
      <c r="A56" s="96" t="s">
        <v>59</v>
      </c>
      <c r="B56" s="96" t="s">
        <v>90</v>
      </c>
      <c r="C56" s="97">
        <v>28674</v>
      </c>
      <c r="D56" s="97">
        <v>28291</v>
      </c>
      <c r="E56" s="99">
        <f t="shared" si="13"/>
        <v>-1.3357048196972867E-2</v>
      </c>
      <c r="G56" s="99">
        <v>0.223</v>
      </c>
      <c r="H56" s="99">
        <v>0.18190881899755279</v>
      </c>
      <c r="I56" s="99"/>
      <c r="J56" s="99">
        <v>0.17800000000000002</v>
      </c>
      <c r="K56" s="99">
        <v>9.9000000000000005E-2</v>
      </c>
      <c r="M56" s="97">
        <v>10643</v>
      </c>
      <c r="N56" s="97">
        <v>11033</v>
      </c>
      <c r="P56" s="97">
        <v>2476</v>
      </c>
      <c r="Q56" s="99">
        <f t="shared" si="14"/>
        <v>0.23264117260171005</v>
      </c>
      <c r="R56" s="97">
        <v>2654</v>
      </c>
      <c r="S56" s="99">
        <f t="shared" si="15"/>
        <v>0.24055107405057555</v>
      </c>
      <c r="U56" s="98">
        <v>38.299999999999997</v>
      </c>
      <c r="V56" s="98">
        <v>41</v>
      </c>
      <c r="W56" s="98">
        <f t="shared" si="12"/>
        <v>2.7000000000000028</v>
      </c>
      <c r="Y56" s="97">
        <v>35912</v>
      </c>
      <c r="Z56" s="97">
        <v>43562</v>
      </c>
      <c r="AA56" s="99">
        <f t="shared" si="2"/>
        <v>0.21302071730897751</v>
      </c>
    </row>
    <row r="57" spans="1:27" s="98" customFormat="1" x14ac:dyDescent="0.25">
      <c r="A57" s="96" t="s">
        <v>59</v>
      </c>
      <c r="B57" s="96" t="s">
        <v>91</v>
      </c>
      <c r="C57" s="97">
        <v>42502</v>
      </c>
      <c r="D57" s="97">
        <v>41328</v>
      </c>
      <c r="E57" s="99">
        <f t="shared" si="13"/>
        <v>-2.7622229542139193E-2</v>
      </c>
      <c r="G57" s="99">
        <v>0.1</v>
      </c>
      <c r="H57" s="99">
        <v>0.12042664020835916</v>
      </c>
      <c r="I57" s="99"/>
      <c r="J57" s="99">
        <v>7.8E-2</v>
      </c>
      <c r="K57" s="99">
        <v>5.7999999999999996E-2</v>
      </c>
      <c r="M57" s="97">
        <v>16392</v>
      </c>
      <c r="N57" s="97">
        <v>16126</v>
      </c>
      <c r="P57" s="97">
        <v>1315</v>
      </c>
      <c r="Q57" s="99">
        <f t="shared" si="14"/>
        <v>8.0222059541239635E-2</v>
      </c>
      <c r="R57" s="97">
        <v>1928</v>
      </c>
      <c r="S57" s="99">
        <f t="shared" si="15"/>
        <v>0.11955847699367481</v>
      </c>
      <c r="U57" s="98">
        <v>40.299999999999997</v>
      </c>
      <c r="V57" s="98">
        <v>42.3</v>
      </c>
      <c r="W57" s="98">
        <f t="shared" si="12"/>
        <v>2</v>
      </c>
      <c r="Y57" s="97">
        <v>49780</v>
      </c>
      <c r="Z57" s="97">
        <v>52661</v>
      </c>
      <c r="AA57" s="99">
        <f t="shared" si="2"/>
        <v>5.7874648453194052E-2</v>
      </c>
    </row>
    <row r="58" spans="1:27" s="98" customFormat="1" x14ac:dyDescent="0.25">
      <c r="A58" s="96" t="s">
        <v>59</v>
      </c>
      <c r="B58" s="96" t="s">
        <v>92</v>
      </c>
      <c r="C58" s="97">
        <v>78988</v>
      </c>
      <c r="D58" s="97">
        <v>76871</v>
      </c>
      <c r="E58" s="99">
        <f t="shared" si="13"/>
        <v>-2.6801539474350534E-2</v>
      </c>
      <c r="G58" s="99">
        <v>0.214</v>
      </c>
      <c r="H58" s="99">
        <v>0.23592901602436764</v>
      </c>
      <c r="I58" s="99"/>
      <c r="J58" s="99">
        <v>0.122</v>
      </c>
      <c r="K58" s="99">
        <v>7.9000000000000001E-2</v>
      </c>
      <c r="M58" s="97">
        <v>30162</v>
      </c>
      <c r="N58" s="97">
        <v>30204</v>
      </c>
      <c r="P58" s="97">
        <v>6566</v>
      </c>
      <c r="Q58" s="99">
        <f t="shared" si="14"/>
        <v>0.21769113454014985</v>
      </c>
      <c r="R58" s="97">
        <v>8239</v>
      </c>
      <c r="S58" s="99">
        <f t="shared" si="15"/>
        <v>0.27277843994172957</v>
      </c>
      <c r="U58" s="98">
        <v>38.6</v>
      </c>
      <c r="V58" s="98">
        <v>39.799999999999997</v>
      </c>
      <c r="W58" s="98">
        <f t="shared" si="12"/>
        <v>1.1999999999999957</v>
      </c>
      <c r="Y58" s="97">
        <v>32812</v>
      </c>
      <c r="Z58" s="97">
        <v>38978</v>
      </c>
      <c r="AA58" s="99">
        <f t="shared" si="2"/>
        <v>0.18791905400463246</v>
      </c>
    </row>
    <row r="59" spans="1:27" s="98" customFormat="1" x14ac:dyDescent="0.25">
      <c r="A59" s="96" t="s">
        <v>59</v>
      </c>
      <c r="B59" s="96" t="s">
        <v>93</v>
      </c>
      <c r="C59" s="97">
        <v>57091</v>
      </c>
      <c r="D59" s="97">
        <v>55549</v>
      </c>
      <c r="E59" s="99">
        <f t="shared" si="13"/>
        <v>-2.70095111313517E-2</v>
      </c>
      <c r="G59" s="99">
        <v>0.11</v>
      </c>
      <c r="H59" s="99">
        <v>0.13279397405495885</v>
      </c>
      <c r="I59" s="99"/>
      <c r="J59" s="99">
        <v>0.09</v>
      </c>
      <c r="K59" s="99">
        <v>5.9000000000000004E-2</v>
      </c>
      <c r="M59" s="97">
        <v>22138</v>
      </c>
      <c r="N59" s="97">
        <v>21507</v>
      </c>
      <c r="P59" s="97">
        <v>2206</v>
      </c>
      <c r="Q59" s="99">
        <f t="shared" si="14"/>
        <v>9.9647664649019779E-2</v>
      </c>
      <c r="R59" s="97">
        <v>2980</v>
      </c>
      <c r="S59" s="99">
        <f t="shared" si="15"/>
        <v>0.13855953875482402</v>
      </c>
      <c r="U59" s="98">
        <v>38.9</v>
      </c>
      <c r="V59" s="98">
        <v>39.5</v>
      </c>
      <c r="W59" s="98">
        <f t="shared" si="12"/>
        <v>0.60000000000000142</v>
      </c>
      <c r="Y59" s="97">
        <v>42573</v>
      </c>
      <c r="Z59" s="97">
        <v>49153</v>
      </c>
      <c r="AA59" s="99">
        <f t="shared" si="2"/>
        <v>0.15455805322622318</v>
      </c>
    </row>
    <row r="60" spans="1:27" s="98" customFormat="1" x14ac:dyDescent="0.25">
      <c r="A60" s="96" t="s">
        <v>59</v>
      </c>
      <c r="B60" s="96" t="s">
        <v>96</v>
      </c>
      <c r="C60" s="97">
        <v>13485</v>
      </c>
      <c r="D60" s="97">
        <v>13142</v>
      </c>
      <c r="E60" s="99">
        <f t="shared" si="13"/>
        <v>-2.5435669262143121E-2</v>
      </c>
      <c r="G60" s="99">
        <v>0.20199999999999999</v>
      </c>
      <c r="H60" s="99">
        <v>0.20364140114783297</v>
      </c>
      <c r="I60" s="99"/>
      <c r="J60" s="99">
        <v>9.6999999999999989E-2</v>
      </c>
      <c r="K60" s="99">
        <v>0.106</v>
      </c>
      <c r="M60" s="97">
        <v>5349</v>
      </c>
      <c r="N60" s="97">
        <v>5053</v>
      </c>
      <c r="P60" s="97">
        <v>1091</v>
      </c>
      <c r="Q60" s="99">
        <f t="shared" si="14"/>
        <v>0.20396335763694148</v>
      </c>
      <c r="R60" s="97">
        <v>1369</v>
      </c>
      <c r="S60" s="99">
        <f t="shared" si="15"/>
        <v>0.27092816148822479</v>
      </c>
      <c r="U60" s="98">
        <v>38.9</v>
      </c>
      <c r="V60" s="98">
        <v>41.9</v>
      </c>
      <c r="W60" s="98">
        <f t="shared" si="12"/>
        <v>3</v>
      </c>
      <c r="Y60" s="97">
        <v>34242</v>
      </c>
      <c r="Z60" s="97">
        <v>41541</v>
      </c>
      <c r="AA60" s="99">
        <f t="shared" si="2"/>
        <v>0.21315927807955143</v>
      </c>
    </row>
    <row r="61" spans="1:27" s="98" customFormat="1" x14ac:dyDescent="0.25">
      <c r="A61" s="96" t="s">
        <v>59</v>
      </c>
      <c r="B61" s="96" t="s">
        <v>97</v>
      </c>
      <c r="C61" s="97">
        <v>207790</v>
      </c>
      <c r="D61" s="97">
        <v>223868</v>
      </c>
      <c r="E61" s="99">
        <f t="shared" si="13"/>
        <v>7.7376197122094426E-2</v>
      </c>
      <c r="G61" s="99">
        <v>5.7999999999999996E-2</v>
      </c>
      <c r="H61" s="99">
        <v>5.4024583663758924E-2</v>
      </c>
      <c r="I61" s="99"/>
      <c r="J61" s="99">
        <v>6.3E-2</v>
      </c>
      <c r="K61" s="99">
        <v>4.4999999999999998E-2</v>
      </c>
      <c r="M61" s="97">
        <v>74144</v>
      </c>
      <c r="N61" s="97">
        <v>80704</v>
      </c>
      <c r="P61" s="97">
        <v>2858</v>
      </c>
      <c r="Q61" s="99">
        <f t="shared" si="14"/>
        <v>3.8546611998273632E-2</v>
      </c>
      <c r="R61" s="97">
        <v>3968</v>
      </c>
      <c r="S61" s="99">
        <f t="shared" si="15"/>
        <v>4.9167327517842981E-2</v>
      </c>
      <c r="U61" s="98">
        <v>37</v>
      </c>
      <c r="V61" s="98">
        <v>39.1</v>
      </c>
      <c r="W61" s="98">
        <f t="shared" si="12"/>
        <v>2.1000000000000014</v>
      </c>
      <c r="Y61" s="97">
        <v>71274</v>
      </c>
      <c r="Z61" s="97">
        <v>79397</v>
      </c>
      <c r="AA61" s="99">
        <f t="shared" si="2"/>
        <v>0.11396862811123271</v>
      </c>
    </row>
    <row r="62" spans="1:27" s="98" customFormat="1" x14ac:dyDescent="0.25">
      <c r="A62" s="98" t="s">
        <v>59</v>
      </c>
      <c r="B62" s="98" t="s">
        <v>98</v>
      </c>
      <c r="C62" s="97">
        <v>114438</v>
      </c>
      <c r="D62" s="97">
        <v>115915</v>
      </c>
      <c r="E62" s="99">
        <f t="shared" si="13"/>
        <v>1.2906552019434104E-2</v>
      </c>
      <c r="G62" s="242">
        <v>0.108</v>
      </c>
      <c r="H62" s="242">
        <v>0.13</v>
      </c>
      <c r="J62" s="243">
        <v>6.4000000000000001E-2</v>
      </c>
      <c r="K62" s="242">
        <v>0.04</v>
      </c>
      <c r="M62" s="97">
        <v>42935</v>
      </c>
      <c r="N62" s="97">
        <v>43353</v>
      </c>
      <c r="P62" s="97">
        <v>3648</v>
      </c>
      <c r="Q62" s="99">
        <f t="shared" si="14"/>
        <v>8.4965645743565854E-2</v>
      </c>
      <c r="R62" s="97">
        <v>4926</v>
      </c>
      <c r="S62" s="99">
        <f t="shared" si="15"/>
        <v>0.11362535464673724</v>
      </c>
      <c r="U62" s="98">
        <v>37.799999999999997</v>
      </c>
      <c r="V62" s="98">
        <v>38.700000000000003</v>
      </c>
      <c r="W62" s="98">
        <f t="shared" si="12"/>
        <v>0.90000000000000568</v>
      </c>
      <c r="Y62" s="97">
        <v>48375</v>
      </c>
      <c r="Z62" s="97">
        <v>54037</v>
      </c>
      <c r="AA62" s="99">
        <f t="shared" si="2"/>
        <v>0.11704392764857881</v>
      </c>
    </row>
    <row r="63" spans="1:27" s="98" customFormat="1" x14ac:dyDescent="0.25">
      <c r="A63" s="96" t="s">
        <v>59</v>
      </c>
      <c r="B63" s="96" t="s">
        <v>99</v>
      </c>
      <c r="C63" s="97">
        <v>22665</v>
      </c>
      <c r="D63" s="97">
        <v>22190</v>
      </c>
      <c r="E63" s="99">
        <f t="shared" si="0"/>
        <v>-2.0957423339951466E-2</v>
      </c>
      <c r="G63" s="99">
        <v>8.6999999999999994E-2</v>
      </c>
      <c r="H63" s="99">
        <v>0.1180517636780605</v>
      </c>
      <c r="I63" s="99"/>
      <c r="J63" s="99">
        <v>7.400000000000001E-2</v>
      </c>
      <c r="K63" s="99">
        <v>4.2000000000000003E-2</v>
      </c>
      <c r="M63" s="97">
        <v>9169</v>
      </c>
      <c r="N63" s="97">
        <v>9157</v>
      </c>
      <c r="P63" s="97">
        <v>731</v>
      </c>
      <c r="Q63" s="99">
        <f t="shared" si="11"/>
        <v>7.9725160868142658E-2</v>
      </c>
      <c r="R63" s="97">
        <v>837</v>
      </c>
      <c r="S63" s="99">
        <f t="shared" si="1"/>
        <v>9.1405482144807246E-2</v>
      </c>
      <c r="U63" s="98">
        <v>40.6</v>
      </c>
      <c r="V63" s="98">
        <v>41.3</v>
      </c>
      <c r="W63" s="98">
        <f t="shared" si="12"/>
        <v>0.69999999999999574</v>
      </c>
      <c r="Y63" s="97">
        <v>47216</v>
      </c>
      <c r="Z63" s="97">
        <v>49767</v>
      </c>
      <c r="AA63" s="99">
        <f t="shared" si="2"/>
        <v>5.4028295493053199E-2</v>
      </c>
    </row>
    <row r="64" spans="1:27" s="94" customFormat="1" x14ac:dyDescent="0.25">
      <c r="A64" s="92" t="s">
        <v>137</v>
      </c>
      <c r="B64" s="100" t="s">
        <v>140</v>
      </c>
      <c r="C64" s="93">
        <v>37416</v>
      </c>
      <c r="D64" s="93">
        <v>40544</v>
      </c>
      <c r="E64" s="95">
        <f t="shared" si="0"/>
        <v>8.360059867436391E-2</v>
      </c>
      <c r="G64" s="95">
        <v>0.16500000000000001</v>
      </c>
      <c r="H64" s="95">
        <v>0.14913913448115401</v>
      </c>
      <c r="I64" s="95"/>
      <c r="J64" s="95">
        <v>0.10800000000000001</v>
      </c>
      <c r="K64" s="95">
        <v>3.4000000000000002E-2</v>
      </c>
      <c r="M64" s="93">
        <v>11408</v>
      </c>
      <c r="N64" s="93">
        <v>12894</v>
      </c>
      <c r="P64" s="93">
        <v>1407</v>
      </c>
      <c r="Q64" s="95">
        <f t="shared" ref="Q64:Q73" si="16">P64/M64</f>
        <v>0.12333450210378681</v>
      </c>
      <c r="R64" s="93">
        <v>1925</v>
      </c>
      <c r="S64" s="95">
        <f t="shared" si="1"/>
        <v>0.14929424538545061</v>
      </c>
      <c r="U64" s="94">
        <v>34.5</v>
      </c>
      <c r="V64" s="94">
        <v>35.799999999999997</v>
      </c>
      <c r="W64" s="94">
        <f t="shared" ref="W64:W73" si="17">V64-U64</f>
        <v>1.2999999999999972</v>
      </c>
      <c r="Y64" s="93">
        <v>41594</v>
      </c>
      <c r="Z64" s="93">
        <v>51346</v>
      </c>
      <c r="AA64" s="95">
        <f t="shared" si="2"/>
        <v>0.23445689282107995</v>
      </c>
    </row>
    <row r="65" spans="1:27" s="103" customFormat="1" x14ac:dyDescent="0.25">
      <c r="A65" s="101" t="s">
        <v>4</v>
      </c>
      <c r="B65" s="101" t="s">
        <v>23</v>
      </c>
      <c r="C65" s="102">
        <v>12644</v>
      </c>
      <c r="D65" s="102">
        <v>12176</v>
      </c>
      <c r="E65" s="104">
        <f>(D65-C65)/C65</f>
        <v>-3.701360329009807E-2</v>
      </c>
      <c r="G65" s="104">
        <v>0.17199999999999999</v>
      </c>
      <c r="H65" s="104">
        <v>0.22857778766970843</v>
      </c>
      <c r="I65" s="104"/>
      <c r="J65" s="104">
        <v>0.105</v>
      </c>
      <c r="K65" s="104">
        <v>6.8000000000000005E-2</v>
      </c>
      <c r="M65" s="102">
        <v>4415</v>
      </c>
      <c r="N65" s="102">
        <v>4493</v>
      </c>
      <c r="P65" s="102">
        <v>593</v>
      </c>
      <c r="Q65" s="104">
        <f t="shared" si="16"/>
        <v>0.13431483578708947</v>
      </c>
      <c r="R65" s="102">
        <v>729</v>
      </c>
      <c r="S65" s="104">
        <f>R65/N65</f>
        <v>0.1622523926107278</v>
      </c>
      <c r="U65" s="103">
        <v>42.8</v>
      </c>
      <c r="V65" s="103">
        <v>45.2</v>
      </c>
      <c r="W65" s="103">
        <f t="shared" si="17"/>
        <v>2.4000000000000057</v>
      </c>
      <c r="Y65" s="102">
        <v>34881</v>
      </c>
      <c r="Z65" s="102">
        <v>38350</v>
      </c>
      <c r="AA65" s="104">
        <f t="shared" si="2"/>
        <v>9.9452423955735211E-2</v>
      </c>
    </row>
    <row r="66" spans="1:27" s="103" customFormat="1" x14ac:dyDescent="0.25">
      <c r="A66" s="101" t="s">
        <v>4</v>
      </c>
      <c r="B66" s="101" t="s">
        <v>24</v>
      </c>
      <c r="C66" s="102">
        <v>36311</v>
      </c>
      <c r="D66" s="102">
        <v>35030</v>
      </c>
      <c r="E66" s="104">
        <f>(D66-C66)/C66</f>
        <v>-3.5278565723885325E-2</v>
      </c>
      <c r="G66" s="104">
        <v>0.20399999999999999</v>
      </c>
      <c r="H66" s="104">
        <v>0.187</v>
      </c>
      <c r="I66" s="104"/>
      <c r="J66" s="104">
        <v>9.1999999999999998E-2</v>
      </c>
      <c r="K66" s="104">
        <v>4.9000000000000002E-2</v>
      </c>
      <c r="M66" s="102">
        <v>14650</v>
      </c>
      <c r="N66" s="102">
        <v>14084</v>
      </c>
      <c r="P66" s="102">
        <v>2216</v>
      </c>
      <c r="Q66" s="104">
        <f t="shared" si="16"/>
        <v>0.15126279863481229</v>
      </c>
      <c r="R66" s="102">
        <v>2200</v>
      </c>
      <c r="S66" s="104">
        <f>R66/N66</f>
        <v>0.15620562340244248</v>
      </c>
      <c r="U66" s="103">
        <v>43.9</v>
      </c>
      <c r="V66" s="103">
        <v>45.9</v>
      </c>
      <c r="W66" s="103">
        <f t="shared" si="17"/>
        <v>2</v>
      </c>
      <c r="Y66" s="102">
        <v>34705</v>
      </c>
      <c r="Z66" s="102">
        <v>39233</v>
      </c>
      <c r="AA66" s="104">
        <f t="shared" si="2"/>
        <v>0.13047111367238151</v>
      </c>
    </row>
    <row r="67" spans="1:27" s="107" customFormat="1" x14ac:dyDescent="0.25">
      <c r="A67" s="105" t="s">
        <v>25</v>
      </c>
      <c r="B67" s="105" t="s">
        <v>144</v>
      </c>
      <c r="C67" s="106">
        <v>7504</v>
      </c>
      <c r="D67" s="106">
        <v>7568</v>
      </c>
      <c r="E67" s="108">
        <f t="shared" si="0"/>
        <v>8.5287846481876331E-3</v>
      </c>
      <c r="G67" s="108">
        <v>0.17899999999999999</v>
      </c>
      <c r="H67" s="108">
        <v>0.21727748691099477</v>
      </c>
      <c r="I67" s="108"/>
      <c r="J67" s="108">
        <v>0.127</v>
      </c>
      <c r="K67" s="108">
        <v>9.5000000000000001E-2</v>
      </c>
      <c r="M67" s="106">
        <v>2706</v>
      </c>
      <c r="N67" s="106">
        <v>3056</v>
      </c>
      <c r="P67" s="106">
        <v>303</v>
      </c>
      <c r="Q67" s="108">
        <f t="shared" si="16"/>
        <v>0.11197339246119734</v>
      </c>
      <c r="R67" s="106">
        <v>623</v>
      </c>
      <c r="S67" s="108">
        <f t="shared" si="1"/>
        <v>0.20386125654450263</v>
      </c>
      <c r="U67" s="107">
        <v>46.4</v>
      </c>
      <c r="V67" s="107">
        <v>49</v>
      </c>
      <c r="W67" s="107">
        <f t="shared" si="17"/>
        <v>2.6000000000000014</v>
      </c>
      <c r="Y67" s="106">
        <v>35485</v>
      </c>
      <c r="Z67" s="106">
        <v>41081</v>
      </c>
      <c r="AA67" s="108">
        <f t="shared" si="2"/>
        <v>0.1577004368042835</v>
      </c>
    </row>
    <row r="68" spans="1:27" s="107" customFormat="1" x14ac:dyDescent="0.25">
      <c r="A68" s="105" t="s">
        <v>25</v>
      </c>
      <c r="B68" s="109" t="s">
        <v>100</v>
      </c>
      <c r="C68" s="106">
        <v>115231</v>
      </c>
      <c r="D68" s="106">
        <v>121725</v>
      </c>
      <c r="E68" s="108">
        <f t="shared" si="0"/>
        <v>5.635636243719138E-2</v>
      </c>
      <c r="G68" s="108">
        <v>0.10300000000000001</v>
      </c>
      <c r="H68" s="108">
        <v>0.12876787562577893</v>
      </c>
      <c r="I68" s="108"/>
      <c r="J68" s="108">
        <v>6.4000000000000001E-2</v>
      </c>
      <c r="K68" s="108">
        <v>6.4000000000000001E-2</v>
      </c>
      <c r="M68" s="106">
        <v>45253</v>
      </c>
      <c r="N68" s="106">
        <v>47341</v>
      </c>
      <c r="P68" s="106">
        <v>4557</v>
      </c>
      <c r="Q68" s="108">
        <f t="shared" si="16"/>
        <v>0.1007005060437982</v>
      </c>
      <c r="R68" s="106">
        <v>7415</v>
      </c>
      <c r="S68" s="108">
        <f t="shared" si="1"/>
        <v>0.15662956000084494</v>
      </c>
      <c r="U68" s="107">
        <v>39.9</v>
      </c>
      <c r="V68" s="107">
        <v>41.4</v>
      </c>
      <c r="W68" s="107">
        <f t="shared" si="17"/>
        <v>1.5</v>
      </c>
      <c r="Y68" s="106">
        <v>54811</v>
      </c>
      <c r="Z68" s="106">
        <v>59263</v>
      </c>
      <c r="AA68" s="108">
        <f t="shared" si="2"/>
        <v>8.1224571710058202E-2</v>
      </c>
    </row>
    <row r="69" spans="1:27" s="107" customFormat="1" x14ac:dyDescent="0.25">
      <c r="A69" s="105" t="s">
        <v>25</v>
      </c>
      <c r="B69" s="105" t="s">
        <v>26</v>
      </c>
      <c r="C69" s="106">
        <v>461262</v>
      </c>
      <c r="D69" s="106">
        <v>490764</v>
      </c>
      <c r="E69" s="108">
        <f t="shared" ref="E69:E100" si="18">(D69-C69)/C69</f>
        <v>6.3959311627664966E-2</v>
      </c>
      <c r="G69" s="108">
        <v>0.13800000000000001</v>
      </c>
      <c r="H69" s="108">
        <v>0.14497294802430832</v>
      </c>
      <c r="I69" s="108"/>
      <c r="J69" s="108">
        <v>8.1000000000000003E-2</v>
      </c>
      <c r="K69" s="108">
        <v>6.3E-2</v>
      </c>
      <c r="M69" s="106">
        <v>184590</v>
      </c>
      <c r="N69" s="106">
        <v>194995</v>
      </c>
      <c r="P69" s="106">
        <v>23969</v>
      </c>
      <c r="Q69" s="108">
        <f t="shared" si="16"/>
        <v>0.12984993769976705</v>
      </c>
      <c r="R69" s="106">
        <v>34203</v>
      </c>
      <c r="S69" s="108">
        <f t="shared" ref="S69:S84" si="19">R69/N69</f>
        <v>0.17540449755121926</v>
      </c>
      <c r="U69" s="107">
        <v>36.6</v>
      </c>
      <c r="V69" s="107">
        <v>37.4</v>
      </c>
      <c r="W69" s="107">
        <f t="shared" si="17"/>
        <v>0.79999999999999716</v>
      </c>
      <c r="Y69" s="106">
        <v>47250</v>
      </c>
      <c r="Z69" s="106">
        <v>52159</v>
      </c>
      <c r="AA69" s="108">
        <f t="shared" ref="AA69:AA100" si="20">(Z69-Y69)/Y69</f>
        <v>0.1038941798941799</v>
      </c>
    </row>
    <row r="70" spans="1:27" s="107" customFormat="1" x14ac:dyDescent="0.25">
      <c r="A70" s="105" t="s">
        <v>25</v>
      </c>
      <c r="B70" s="109" t="s">
        <v>101</v>
      </c>
      <c r="C70" s="106">
        <v>195993</v>
      </c>
      <c r="D70" s="106">
        <v>212738</v>
      </c>
      <c r="E70" s="108">
        <f t="shared" si="18"/>
        <v>8.5436724780987072E-2</v>
      </c>
      <c r="G70" s="108">
        <v>0.14599999999999999</v>
      </c>
      <c r="H70" s="108">
        <v>0.15728062294100029</v>
      </c>
      <c r="I70" s="108"/>
      <c r="J70" s="108">
        <v>8.199999999999999E-2</v>
      </c>
      <c r="K70" s="108">
        <v>6.8000000000000005E-2</v>
      </c>
      <c r="M70" s="106">
        <v>78186</v>
      </c>
      <c r="N70" s="106">
        <v>83475</v>
      </c>
      <c r="P70" s="106">
        <v>7846</v>
      </c>
      <c r="Q70" s="108">
        <f t="shared" si="16"/>
        <v>0.10035044637147315</v>
      </c>
      <c r="R70" s="106">
        <v>12204</v>
      </c>
      <c r="S70" s="108">
        <f t="shared" si="19"/>
        <v>0.14619946091644204</v>
      </c>
      <c r="U70" s="107">
        <v>36.200000000000003</v>
      </c>
      <c r="V70" s="107">
        <v>36.9</v>
      </c>
      <c r="W70" s="107">
        <f t="shared" si="17"/>
        <v>0.69999999999999574</v>
      </c>
      <c r="Y70" s="106">
        <v>49031</v>
      </c>
      <c r="Z70" s="106">
        <v>56419</v>
      </c>
      <c r="AA70" s="108">
        <f t="shared" si="20"/>
        <v>0.15068018192572047</v>
      </c>
    </row>
    <row r="71" spans="1:27" s="113" customFormat="1" x14ac:dyDescent="0.25">
      <c r="A71" s="110" t="s">
        <v>138</v>
      </c>
      <c r="B71" s="111" t="s">
        <v>141</v>
      </c>
      <c r="C71" s="112">
        <v>192770</v>
      </c>
      <c r="D71" s="112">
        <v>187827</v>
      </c>
      <c r="E71" s="114">
        <f t="shared" si="18"/>
        <v>-2.5641956736006642E-2</v>
      </c>
      <c r="G71" s="114">
        <v>0.13600000000000001</v>
      </c>
      <c r="H71" s="114">
        <v>0.15609154447033027</v>
      </c>
      <c r="I71" s="114"/>
      <c r="J71" s="114">
        <v>6.8000000000000005E-2</v>
      </c>
      <c r="K71" s="114">
        <v>6.5000000000000002E-2</v>
      </c>
      <c r="M71" s="112">
        <v>82501</v>
      </c>
      <c r="N71" s="112">
        <v>80267</v>
      </c>
      <c r="P71" s="112">
        <v>10037</v>
      </c>
      <c r="Q71" s="114">
        <f t="shared" si="16"/>
        <v>0.12165913140446782</v>
      </c>
      <c r="R71" s="112">
        <v>12403</v>
      </c>
      <c r="S71" s="114">
        <f t="shared" si="19"/>
        <v>0.15452178354741053</v>
      </c>
      <c r="U71" s="113">
        <v>42.3</v>
      </c>
      <c r="V71" s="113">
        <v>43.1</v>
      </c>
      <c r="W71" s="113">
        <f t="shared" si="17"/>
        <v>0.80000000000000426</v>
      </c>
      <c r="Y71" s="112">
        <v>42669</v>
      </c>
      <c r="Z71" s="112">
        <v>46859</v>
      </c>
      <c r="AA71" s="114">
        <f t="shared" si="20"/>
        <v>9.819775481028381E-2</v>
      </c>
    </row>
    <row r="72" spans="1:27" s="113" customFormat="1" x14ac:dyDescent="0.25">
      <c r="A72" s="110" t="s">
        <v>138</v>
      </c>
      <c r="B72" s="111" t="s">
        <v>139</v>
      </c>
      <c r="C72" s="112">
        <v>26956</v>
      </c>
      <c r="D72" s="112">
        <v>25150</v>
      </c>
      <c r="E72" s="114">
        <f t="shared" si="18"/>
        <v>-6.6998070930405107E-2</v>
      </c>
      <c r="G72" s="114">
        <v>0.20800000000000002</v>
      </c>
      <c r="H72" s="114">
        <v>0.27589367552703942</v>
      </c>
      <c r="I72" s="114"/>
      <c r="J72" s="114">
        <v>9.9000000000000005E-2</v>
      </c>
      <c r="K72" s="114">
        <v>0.156</v>
      </c>
      <c r="M72" s="112">
        <v>10936</v>
      </c>
      <c r="N72" s="112">
        <v>10910</v>
      </c>
      <c r="P72" s="112">
        <v>2351</v>
      </c>
      <c r="Q72" s="114">
        <f t="shared" si="16"/>
        <v>0.21497805413313825</v>
      </c>
      <c r="R72" s="112">
        <v>3379</v>
      </c>
      <c r="S72" s="114">
        <f t="shared" si="19"/>
        <v>0.30971585701191567</v>
      </c>
      <c r="U72" s="113">
        <v>40.6</v>
      </c>
      <c r="V72" s="113">
        <v>42.1</v>
      </c>
      <c r="W72" s="113">
        <f t="shared" si="17"/>
        <v>1.5</v>
      </c>
      <c r="Y72" s="112">
        <v>32902</v>
      </c>
      <c r="Z72" s="112">
        <v>31227</v>
      </c>
      <c r="AA72" s="114">
        <f t="shared" si="20"/>
        <v>-5.0908759345936416E-2</v>
      </c>
    </row>
    <row r="73" spans="1:27" s="71" customFormat="1" x14ac:dyDescent="0.25">
      <c r="A73" s="69" t="s">
        <v>5</v>
      </c>
      <c r="B73" s="69" t="s">
        <v>17</v>
      </c>
      <c r="C73" s="70">
        <v>61466</v>
      </c>
      <c r="D73" s="70">
        <v>63445</v>
      </c>
      <c r="E73" s="72">
        <f t="shared" si="18"/>
        <v>3.2196661568997496E-2</v>
      </c>
      <c r="G73" s="72">
        <v>0.109</v>
      </c>
      <c r="H73" s="72">
        <v>0.10508179189606685</v>
      </c>
      <c r="I73" s="72"/>
      <c r="J73" s="72">
        <v>7.0000000000000007E-2</v>
      </c>
      <c r="K73" s="72">
        <v>3.7000000000000005E-2</v>
      </c>
      <c r="M73" s="70">
        <v>24223</v>
      </c>
      <c r="N73" s="70">
        <v>25247</v>
      </c>
      <c r="P73" s="70">
        <v>2335</v>
      </c>
      <c r="Q73" s="72">
        <f t="shared" si="16"/>
        <v>9.6395987284811954E-2</v>
      </c>
      <c r="R73" s="70">
        <v>2870</v>
      </c>
      <c r="S73" s="72">
        <f t="shared" si="19"/>
        <v>0.11367687249970293</v>
      </c>
      <c r="U73" s="71">
        <v>39.799999999999997</v>
      </c>
      <c r="V73" s="71">
        <v>41.2</v>
      </c>
      <c r="W73" s="71">
        <f t="shared" si="17"/>
        <v>1.4000000000000057</v>
      </c>
      <c r="Y73" s="70">
        <v>48672</v>
      </c>
      <c r="Z73" s="70">
        <v>55240</v>
      </c>
      <c r="AA73" s="72">
        <f t="shared" si="20"/>
        <v>0.1349441157133465</v>
      </c>
    </row>
    <row r="74" spans="1:27" s="71" customFormat="1" x14ac:dyDescent="0.25">
      <c r="A74" s="69" t="s">
        <v>5</v>
      </c>
      <c r="B74" s="69" t="s">
        <v>29</v>
      </c>
      <c r="C74" s="70">
        <v>88935</v>
      </c>
      <c r="D74" s="70">
        <v>87833</v>
      </c>
      <c r="E74" s="72">
        <f t="shared" si="18"/>
        <v>-1.2391072131331872E-2</v>
      </c>
      <c r="G74" s="72">
        <v>0.08</v>
      </c>
      <c r="H74" s="72">
        <v>8.8092505958160469E-2</v>
      </c>
      <c r="I74" s="72"/>
      <c r="J74" s="72">
        <v>6.3E-2</v>
      </c>
      <c r="K74" s="72">
        <v>4.8000000000000001E-2</v>
      </c>
      <c r="M74" s="70">
        <v>33929</v>
      </c>
      <c r="N74" s="70">
        <v>33987</v>
      </c>
      <c r="P74" s="70">
        <v>1951</v>
      </c>
      <c r="Q74" s="72">
        <f t="shared" ref="Q74:Q84" si="21">P74/M74</f>
        <v>5.7502431548233077E-2</v>
      </c>
      <c r="R74" s="70">
        <v>3637</v>
      </c>
      <c r="S74" s="72">
        <f t="shared" si="19"/>
        <v>0.1070115043987407</v>
      </c>
      <c r="U74" s="71">
        <v>39.9</v>
      </c>
      <c r="V74" s="71">
        <v>42.4</v>
      </c>
      <c r="W74" s="71">
        <f t="shared" ref="W74:W100" si="22">V74-U74</f>
        <v>2.5</v>
      </c>
      <c r="Y74" s="70">
        <v>52571</v>
      </c>
      <c r="Z74" s="70">
        <v>56038</v>
      </c>
      <c r="AA74" s="72">
        <f t="shared" si="20"/>
        <v>6.5948907192178191E-2</v>
      </c>
    </row>
    <row r="75" spans="1:27" s="71" customFormat="1" x14ac:dyDescent="0.25">
      <c r="A75" s="69" t="s">
        <v>5</v>
      </c>
      <c r="B75" s="69" t="s">
        <v>31</v>
      </c>
      <c r="C75" s="70">
        <v>97381</v>
      </c>
      <c r="D75" s="70">
        <v>102388</v>
      </c>
      <c r="E75" s="72">
        <f t="shared" si="18"/>
        <v>5.141660077427835E-2</v>
      </c>
      <c r="G75" s="72">
        <v>0.14699999999999999</v>
      </c>
      <c r="H75" s="72">
        <v>0.13874358468219503</v>
      </c>
      <c r="I75" s="72"/>
      <c r="J75" s="72">
        <v>5.5999999999999994E-2</v>
      </c>
      <c r="K75" s="72">
        <v>0.04</v>
      </c>
      <c r="M75" s="70">
        <v>39240</v>
      </c>
      <c r="N75" s="70">
        <v>40528</v>
      </c>
      <c r="P75" s="70">
        <v>2959</v>
      </c>
      <c r="Q75" s="72">
        <f t="shared" si="21"/>
        <v>7.5407747196738026E-2</v>
      </c>
      <c r="R75" s="70">
        <v>4549</v>
      </c>
      <c r="S75" s="72">
        <f t="shared" si="19"/>
        <v>0.11224338728780103</v>
      </c>
      <c r="U75" s="71">
        <v>33.1</v>
      </c>
      <c r="V75" s="71">
        <v>34.299999999999997</v>
      </c>
      <c r="W75" s="71">
        <f t="shared" si="22"/>
        <v>1.1999999999999957</v>
      </c>
      <c r="Y75" s="70">
        <v>45846</v>
      </c>
      <c r="Z75" s="70">
        <v>52178</v>
      </c>
      <c r="AA75" s="72">
        <f t="shared" si="20"/>
        <v>0.13811455743140078</v>
      </c>
    </row>
    <row r="76" spans="1:27" s="71" customFormat="1" x14ac:dyDescent="0.25">
      <c r="A76" s="69" t="s">
        <v>5</v>
      </c>
      <c r="B76" s="69" t="s">
        <v>32</v>
      </c>
      <c r="C76" s="70">
        <v>4587</v>
      </c>
      <c r="D76" s="70">
        <v>4354</v>
      </c>
      <c r="E76" s="72">
        <f t="shared" si="18"/>
        <v>-5.0795727054719859E-2</v>
      </c>
      <c r="G76" s="72">
        <v>0.16600000000000001</v>
      </c>
      <c r="H76" s="72">
        <v>0.11217786760990399</v>
      </c>
      <c r="I76" s="72"/>
      <c r="J76" s="72">
        <v>5.5E-2</v>
      </c>
      <c r="K76" s="72">
        <v>6.4000000000000001E-2</v>
      </c>
      <c r="M76" s="70">
        <v>2048</v>
      </c>
      <c r="N76" s="70">
        <v>1979</v>
      </c>
      <c r="P76" s="70">
        <v>270</v>
      </c>
      <c r="Q76" s="72">
        <f t="shared" si="21"/>
        <v>0.1318359375</v>
      </c>
      <c r="R76" s="70">
        <v>263</v>
      </c>
      <c r="S76" s="72">
        <f t="shared" si="19"/>
        <v>0.1328954017180394</v>
      </c>
      <c r="U76" s="71">
        <v>47.3</v>
      </c>
      <c r="V76" s="71">
        <v>51.9</v>
      </c>
      <c r="W76" s="71">
        <f t="shared" si="22"/>
        <v>4.6000000000000014</v>
      </c>
      <c r="Y76" s="70">
        <v>40180</v>
      </c>
      <c r="Z76" s="70">
        <v>47827</v>
      </c>
      <c r="AA76" s="72">
        <f t="shared" si="20"/>
        <v>0.19031856645097064</v>
      </c>
    </row>
    <row r="77" spans="1:27" s="71" customFormat="1" x14ac:dyDescent="0.25">
      <c r="A77" s="69" t="s">
        <v>5</v>
      </c>
      <c r="B77" s="69" t="s">
        <v>33</v>
      </c>
      <c r="C77" s="70">
        <v>9534</v>
      </c>
      <c r="D77" s="70">
        <v>9035</v>
      </c>
      <c r="E77" s="72">
        <f t="shared" si="18"/>
        <v>-5.2338997272917978E-2</v>
      </c>
      <c r="G77" s="72">
        <v>0.16300000000000001</v>
      </c>
      <c r="H77" s="72">
        <v>0.16584158415841585</v>
      </c>
      <c r="I77" s="72"/>
      <c r="J77" s="72">
        <v>8.900000000000001E-2</v>
      </c>
      <c r="K77" s="72">
        <v>8.3000000000000004E-2</v>
      </c>
      <c r="M77" s="70">
        <v>4182</v>
      </c>
      <c r="N77" s="70">
        <v>4040</v>
      </c>
      <c r="P77" s="70">
        <v>422</v>
      </c>
      <c r="Q77" s="72">
        <f t="shared" si="21"/>
        <v>0.10090865614538498</v>
      </c>
      <c r="R77" s="70">
        <v>734</v>
      </c>
      <c r="S77" s="72">
        <f t="shared" si="19"/>
        <v>0.18168316831683168</v>
      </c>
      <c r="U77" s="71">
        <v>43.4</v>
      </c>
      <c r="V77" s="71">
        <v>46.2</v>
      </c>
      <c r="W77" s="71">
        <f t="shared" si="22"/>
        <v>2.8000000000000043</v>
      </c>
      <c r="Y77" s="70">
        <v>37627</v>
      </c>
      <c r="Z77" s="70">
        <v>43356</v>
      </c>
      <c r="AA77" s="72">
        <f t="shared" si="20"/>
        <v>0.15225768729901401</v>
      </c>
    </row>
    <row r="78" spans="1:27" s="71" customFormat="1" x14ac:dyDescent="0.25">
      <c r="A78" s="69" t="s">
        <v>5</v>
      </c>
      <c r="B78" s="69" t="s">
        <v>20</v>
      </c>
      <c r="C78" s="70">
        <v>6075</v>
      </c>
      <c r="D78" s="70">
        <v>5748</v>
      </c>
      <c r="E78" s="72">
        <f t="shared" si="18"/>
        <v>-5.3827160493827159E-2</v>
      </c>
      <c r="G78" s="72">
        <v>0.155</v>
      </c>
      <c r="H78" s="72">
        <v>0.15230664857530529</v>
      </c>
      <c r="I78" s="72"/>
      <c r="J78" s="72">
        <v>8.1000000000000003E-2</v>
      </c>
      <c r="K78" s="72">
        <v>7.8E-2</v>
      </c>
      <c r="M78" s="70">
        <v>3016</v>
      </c>
      <c r="N78" s="70">
        <v>2948</v>
      </c>
      <c r="P78" s="70">
        <v>339</v>
      </c>
      <c r="Q78" s="72">
        <f t="shared" si="21"/>
        <v>0.11240053050397877</v>
      </c>
      <c r="R78" s="70">
        <v>465</v>
      </c>
      <c r="S78" s="72">
        <f t="shared" si="19"/>
        <v>0.15773405698778833</v>
      </c>
      <c r="U78" s="71">
        <v>49.9</v>
      </c>
      <c r="V78" s="71">
        <v>53.8</v>
      </c>
      <c r="W78" s="71">
        <f t="shared" si="22"/>
        <v>3.8999999999999986</v>
      </c>
      <c r="Y78" s="70">
        <v>35618</v>
      </c>
      <c r="Z78" s="70">
        <v>39855</v>
      </c>
      <c r="AA78" s="72">
        <f t="shared" si="20"/>
        <v>0.11895670728283453</v>
      </c>
    </row>
    <row r="79" spans="1:27" s="71" customFormat="1" x14ac:dyDescent="0.25">
      <c r="A79" s="69" t="s">
        <v>5</v>
      </c>
      <c r="B79" s="69" t="s">
        <v>35</v>
      </c>
      <c r="C79" s="70">
        <v>20218</v>
      </c>
      <c r="D79" s="70">
        <v>19190</v>
      </c>
      <c r="E79" s="72">
        <f t="shared" si="18"/>
        <v>-5.0845780987239096E-2</v>
      </c>
      <c r="G79" s="72">
        <v>0.12</v>
      </c>
      <c r="H79" s="72">
        <v>0.14665741383298636</v>
      </c>
      <c r="I79" s="72"/>
      <c r="J79" s="72">
        <v>7.4999999999999997E-2</v>
      </c>
      <c r="K79" s="72">
        <v>6.7000000000000004E-2</v>
      </c>
      <c r="M79" s="70">
        <v>8805</v>
      </c>
      <c r="N79" s="70">
        <v>8646</v>
      </c>
      <c r="P79" s="70">
        <v>1039</v>
      </c>
      <c r="Q79" s="72">
        <f t="shared" si="21"/>
        <v>0.11800113571834185</v>
      </c>
      <c r="R79" s="70">
        <v>1458</v>
      </c>
      <c r="S79" s="72">
        <f t="shared" si="19"/>
        <v>0.16863289382373353</v>
      </c>
      <c r="U79" s="71">
        <v>44.9</v>
      </c>
      <c r="V79" s="71">
        <v>47.6</v>
      </c>
      <c r="W79" s="71">
        <f t="shared" si="22"/>
        <v>2.7000000000000028</v>
      </c>
      <c r="Y79" s="70">
        <v>41034</v>
      </c>
      <c r="Z79" s="70">
        <v>44122</v>
      </c>
      <c r="AA79" s="72">
        <f t="shared" si="20"/>
        <v>7.5254666861626948E-2</v>
      </c>
    </row>
    <row r="80" spans="1:27" s="71" customFormat="1" x14ac:dyDescent="0.25">
      <c r="A80" s="69" t="s">
        <v>5</v>
      </c>
      <c r="B80" s="69" t="s">
        <v>36</v>
      </c>
      <c r="C80" s="70">
        <v>132644</v>
      </c>
      <c r="D80" s="70">
        <v>135293</v>
      </c>
      <c r="E80" s="72">
        <f t="shared" si="18"/>
        <v>1.997074877114683E-2</v>
      </c>
      <c r="G80" s="72">
        <v>8.199999999999999E-2</v>
      </c>
      <c r="H80" s="72">
        <v>0.10007296607077709</v>
      </c>
      <c r="I80" s="72"/>
      <c r="J80" s="72">
        <v>6.5000000000000002E-2</v>
      </c>
      <c r="K80" s="72">
        <v>3.7999999999999999E-2</v>
      </c>
      <c r="M80" s="70">
        <v>52708</v>
      </c>
      <c r="N80" s="70">
        <v>54820</v>
      </c>
      <c r="P80" s="70">
        <v>3572</v>
      </c>
      <c r="Q80" s="72">
        <f t="shared" si="21"/>
        <v>6.7769598542915685E-2</v>
      </c>
      <c r="R80" s="70">
        <v>5736</v>
      </c>
      <c r="S80" s="72">
        <f t="shared" si="19"/>
        <v>0.10463334549434512</v>
      </c>
      <c r="U80" s="71">
        <v>38.799999999999997</v>
      </c>
      <c r="V80" s="71">
        <v>40.700000000000003</v>
      </c>
      <c r="W80" s="71">
        <f t="shared" si="22"/>
        <v>1.9000000000000057</v>
      </c>
      <c r="Y80" s="70">
        <v>53471</v>
      </c>
      <c r="Z80" s="70">
        <v>56509</v>
      </c>
      <c r="AA80" s="72">
        <f t="shared" si="20"/>
        <v>5.6815844102410654E-2</v>
      </c>
    </row>
    <row r="81" spans="1:27" s="71" customFormat="1" x14ac:dyDescent="0.25">
      <c r="A81" s="69" t="s">
        <v>5</v>
      </c>
      <c r="B81" s="69" t="s">
        <v>37</v>
      </c>
      <c r="C81" s="70">
        <v>42019</v>
      </c>
      <c r="D81" s="70">
        <v>40712</v>
      </c>
      <c r="E81" s="72">
        <f t="shared" si="18"/>
        <v>-3.1104976320236084E-2</v>
      </c>
      <c r="G81" s="72">
        <v>0.14599999999999999</v>
      </c>
      <c r="H81" s="72">
        <v>0.13047228811731723</v>
      </c>
      <c r="I81" s="72"/>
      <c r="J81" s="72">
        <v>7.8E-2</v>
      </c>
      <c r="K81" s="72">
        <v>5.7000000000000002E-2</v>
      </c>
      <c r="M81" s="70">
        <v>19171</v>
      </c>
      <c r="N81" s="70">
        <v>18548</v>
      </c>
      <c r="P81" s="70">
        <v>1974</v>
      </c>
      <c r="Q81" s="72">
        <f t="shared" si="21"/>
        <v>0.10296802462052058</v>
      </c>
      <c r="R81" s="70">
        <v>2431</v>
      </c>
      <c r="S81" s="72">
        <f t="shared" si="19"/>
        <v>0.13106534397239594</v>
      </c>
      <c r="U81" s="71">
        <v>44.8</v>
      </c>
      <c r="V81" s="71">
        <v>47.7</v>
      </c>
      <c r="W81" s="71">
        <f t="shared" si="22"/>
        <v>2.9000000000000057</v>
      </c>
      <c r="Y81" s="70">
        <v>39698</v>
      </c>
      <c r="Z81" s="70">
        <v>44958</v>
      </c>
      <c r="AA81" s="72">
        <f t="shared" si="20"/>
        <v>0.13250037785278856</v>
      </c>
    </row>
    <row r="82" spans="1:27" s="71" customFormat="1" x14ac:dyDescent="0.25">
      <c r="A82" s="69" t="s">
        <v>5</v>
      </c>
      <c r="B82" s="69" t="s">
        <v>38</v>
      </c>
      <c r="C82" s="70">
        <v>37737</v>
      </c>
      <c r="D82" s="70">
        <v>37465</v>
      </c>
      <c r="E82" s="72">
        <f t="shared" si="18"/>
        <v>-7.2077801627050374E-3</v>
      </c>
      <c r="G82" s="72">
        <v>0.11800000000000001</v>
      </c>
      <c r="H82" s="72">
        <v>9.2490725342202887E-2</v>
      </c>
      <c r="I82" s="72"/>
      <c r="J82" s="72">
        <v>7.4999999999999997E-2</v>
      </c>
      <c r="K82" s="72">
        <v>4.4999999999999998E-2</v>
      </c>
      <c r="M82" s="70">
        <v>16442</v>
      </c>
      <c r="N82" s="70">
        <v>15634</v>
      </c>
      <c r="P82" s="70">
        <v>1388</v>
      </c>
      <c r="Q82" s="72">
        <f t="shared" si="21"/>
        <v>8.4417954020192185E-2</v>
      </c>
      <c r="R82" s="70">
        <v>1296</v>
      </c>
      <c r="S82" s="72">
        <f t="shared" si="19"/>
        <v>8.2896251758986822E-2</v>
      </c>
      <c r="U82" s="71">
        <v>43</v>
      </c>
      <c r="V82" s="71">
        <v>46.3</v>
      </c>
      <c r="W82" s="71">
        <f t="shared" si="22"/>
        <v>3.2999999999999972</v>
      </c>
      <c r="Y82" s="70">
        <v>46633</v>
      </c>
      <c r="Z82" s="70">
        <v>55762</v>
      </c>
      <c r="AA82" s="72">
        <f t="shared" si="20"/>
        <v>0.19576265734565651</v>
      </c>
    </row>
    <row r="83" spans="1:27" s="71" customFormat="1" x14ac:dyDescent="0.25">
      <c r="A83" s="69" t="s">
        <v>5</v>
      </c>
      <c r="B83" s="69" t="s">
        <v>39</v>
      </c>
      <c r="C83" s="70">
        <v>36379</v>
      </c>
      <c r="D83" s="70">
        <v>35352</v>
      </c>
      <c r="E83" s="72">
        <f t="shared" si="18"/>
        <v>-2.8230572583083646E-2</v>
      </c>
      <c r="G83" s="72">
        <v>0.105</v>
      </c>
      <c r="H83" s="72">
        <v>0.10077364279044951</v>
      </c>
      <c r="I83" s="72"/>
      <c r="J83" s="72">
        <v>5.5E-2</v>
      </c>
      <c r="K83" s="72">
        <v>3.9E-2</v>
      </c>
      <c r="M83" s="70">
        <v>17475</v>
      </c>
      <c r="N83" s="70">
        <v>14994</v>
      </c>
      <c r="P83" s="70">
        <v>1334</v>
      </c>
      <c r="Q83" s="72">
        <f t="shared" si="21"/>
        <v>7.633762517882689E-2</v>
      </c>
      <c r="R83" s="70">
        <v>1103</v>
      </c>
      <c r="S83" s="72">
        <f t="shared" si="19"/>
        <v>7.3562758436708023E-2</v>
      </c>
      <c r="U83" s="71">
        <v>47.2</v>
      </c>
      <c r="V83" s="71">
        <v>50.6</v>
      </c>
      <c r="W83" s="71">
        <f t="shared" si="22"/>
        <v>3.3999999999999986</v>
      </c>
      <c r="Y83" s="70">
        <v>45857</v>
      </c>
      <c r="Z83" s="70">
        <v>52945</v>
      </c>
      <c r="AA83" s="72">
        <f t="shared" si="20"/>
        <v>0.15456745971171248</v>
      </c>
    </row>
    <row r="84" spans="1:27" s="71" customFormat="1" x14ac:dyDescent="0.25">
      <c r="A84" s="69" t="s">
        <v>5</v>
      </c>
      <c r="B84" s="69" t="s">
        <v>41</v>
      </c>
      <c r="C84" s="70">
        <v>14452</v>
      </c>
      <c r="D84" s="70">
        <v>13566</v>
      </c>
      <c r="E84" s="72">
        <f t="shared" si="18"/>
        <v>-6.1306393578743429E-2</v>
      </c>
      <c r="G84" s="72">
        <v>0.125</v>
      </c>
      <c r="H84" s="72">
        <v>0.13811481650677632</v>
      </c>
      <c r="I84" s="72"/>
      <c r="J84" s="72">
        <v>6.8000000000000005E-2</v>
      </c>
      <c r="K84" s="72">
        <v>2.8999999999999998E-2</v>
      </c>
      <c r="M84" s="70">
        <v>6825</v>
      </c>
      <c r="N84" s="70">
        <v>6567</v>
      </c>
      <c r="P84" s="70">
        <v>633</v>
      </c>
      <c r="Q84" s="72">
        <f t="shared" si="21"/>
        <v>9.2747252747252748E-2</v>
      </c>
      <c r="R84" s="70">
        <v>963</v>
      </c>
      <c r="S84" s="72">
        <f t="shared" si="19"/>
        <v>0.14664230242119689</v>
      </c>
      <c r="U84" s="71">
        <v>47.4</v>
      </c>
      <c r="V84" s="71">
        <v>51.3</v>
      </c>
      <c r="W84" s="71">
        <f t="shared" si="22"/>
        <v>3.8999999999999986</v>
      </c>
      <c r="Y84" s="70">
        <v>41026</v>
      </c>
      <c r="Z84" s="70">
        <v>45680</v>
      </c>
      <c r="AA84" s="72">
        <f t="shared" si="20"/>
        <v>0.11344025739774777</v>
      </c>
    </row>
    <row r="85" spans="1:27" x14ac:dyDescent="0.25">
      <c r="Y85" s="56"/>
    </row>
    <row r="86" spans="1:27" x14ac:dyDescent="0.25">
      <c r="B86" s="59" t="s">
        <v>154</v>
      </c>
      <c r="C86" s="56">
        <v>308745538</v>
      </c>
      <c r="D86" s="56">
        <v>325719178</v>
      </c>
      <c r="E86" s="60">
        <f t="shared" si="18"/>
        <v>5.4976146732199901E-2</v>
      </c>
      <c r="G86" s="116">
        <v>0.14399999999999999</v>
      </c>
      <c r="H86" s="116">
        <v>0.13800000000000001</v>
      </c>
      <c r="J86" s="116">
        <v>7.9000000000000001E-2</v>
      </c>
      <c r="K86" s="116">
        <v>6.6000000000000003E-2</v>
      </c>
      <c r="M86" s="85">
        <v>114235996</v>
      </c>
      <c r="N86" s="85">
        <v>118825921</v>
      </c>
      <c r="P86" s="85">
        <v>10583720</v>
      </c>
      <c r="Q86" s="87">
        <f>P86/M86</f>
        <v>9.2647855059625861E-2</v>
      </c>
      <c r="R86" s="85">
        <v>15029498</v>
      </c>
      <c r="S86" s="87">
        <f>R86/N86</f>
        <v>0.12648332849866992</v>
      </c>
      <c r="U86">
        <v>36.9</v>
      </c>
      <c r="V86">
        <v>37.799999999999997</v>
      </c>
      <c r="W86">
        <f t="shared" si="22"/>
        <v>0.89999999999999858</v>
      </c>
      <c r="Y86" s="56">
        <v>49445</v>
      </c>
      <c r="Z86" s="56">
        <v>61372</v>
      </c>
      <c r="AA86" s="87">
        <f t="shared" si="20"/>
        <v>0.24121751440995046</v>
      </c>
    </row>
    <row r="88" spans="1:27" x14ac:dyDescent="0.25">
      <c r="B88" s="59" t="s">
        <v>7</v>
      </c>
      <c r="C88" s="56">
        <v>9687653</v>
      </c>
      <c r="D88" s="56">
        <v>10201635</v>
      </c>
      <c r="E88" s="60">
        <f t="shared" si="18"/>
        <v>5.3055368519083004E-2</v>
      </c>
      <c r="G88" s="115">
        <v>0.16500000000000001</v>
      </c>
      <c r="H88" s="115">
        <v>0.16900000000000001</v>
      </c>
      <c r="J88" s="116">
        <v>8.7999999999999995E-2</v>
      </c>
      <c r="K88" s="116">
        <v>7.4999999999999997E-2</v>
      </c>
      <c r="M88" s="56">
        <v>3468704</v>
      </c>
      <c r="N88" s="56">
        <v>3663104</v>
      </c>
      <c r="P88" s="56">
        <v>344023</v>
      </c>
      <c r="Q88" s="60">
        <f>P88/M88</f>
        <v>9.9179117041984552E-2</v>
      </c>
      <c r="R88" s="56">
        <v>530636</v>
      </c>
      <c r="S88" s="60">
        <f>R88/N88</f>
        <v>0.14485966000419317</v>
      </c>
      <c r="U88">
        <v>35</v>
      </c>
      <c r="V88">
        <v>36.4</v>
      </c>
      <c r="W88">
        <f t="shared" si="22"/>
        <v>1.3999999999999986</v>
      </c>
      <c r="Y88" s="56">
        <v>49347</v>
      </c>
      <c r="Z88" s="56">
        <v>52977</v>
      </c>
      <c r="AA88" s="87">
        <f t="shared" si="20"/>
        <v>7.3560702778284401E-2</v>
      </c>
    </row>
    <row r="89" spans="1:27" x14ac:dyDescent="0.25">
      <c r="B89" t="s">
        <v>102</v>
      </c>
      <c r="C89" s="56">
        <v>12830632</v>
      </c>
      <c r="D89" s="56">
        <v>12854526</v>
      </c>
      <c r="E89" s="60">
        <f t="shared" si="18"/>
        <v>1.8622621239546111E-3</v>
      </c>
      <c r="G89" s="115">
        <v>0.13100000000000001</v>
      </c>
      <c r="H89" s="115">
        <v>0.13500000000000001</v>
      </c>
      <c r="J89" s="116">
        <v>8.5999999999999993E-2</v>
      </c>
      <c r="K89" s="116">
        <v>7.3999999999999996E-2</v>
      </c>
      <c r="M89" s="56">
        <v>4769951</v>
      </c>
      <c r="N89" s="56">
        <v>4818452</v>
      </c>
      <c r="P89" s="56">
        <v>431798</v>
      </c>
      <c r="Q89" s="60">
        <f t="shared" ref="Q89:Q100" si="23">P89/M89</f>
        <v>9.0524619644939755E-2</v>
      </c>
      <c r="R89" s="56">
        <v>638654</v>
      </c>
      <c r="S89" s="60">
        <f t="shared" ref="S89:S100" si="24">R89/N89</f>
        <v>0.13254339775512966</v>
      </c>
      <c r="U89">
        <v>36.200000000000003</v>
      </c>
      <c r="V89">
        <v>37.700000000000003</v>
      </c>
      <c r="W89">
        <f t="shared" si="22"/>
        <v>1.5</v>
      </c>
      <c r="Y89" s="56">
        <v>55735</v>
      </c>
      <c r="Z89" s="56">
        <v>61229</v>
      </c>
      <c r="AA89" s="87">
        <f t="shared" si="20"/>
        <v>9.8573607248587061E-2</v>
      </c>
    </row>
    <row r="90" spans="1:27" x14ac:dyDescent="0.25">
      <c r="B90" s="59" t="s">
        <v>116</v>
      </c>
      <c r="C90" s="56">
        <v>3046355</v>
      </c>
      <c r="D90" s="56">
        <v>3118102</v>
      </c>
      <c r="E90" s="60">
        <f t="shared" si="18"/>
        <v>2.3551752832483411E-2</v>
      </c>
      <c r="G90" s="115">
        <v>0.11899999999999999</v>
      </c>
      <c r="H90" s="117">
        <v>0.12</v>
      </c>
      <c r="J90" s="116">
        <v>5.2999999999999999E-2</v>
      </c>
      <c r="K90" s="116">
        <v>4.1000000000000002E-2</v>
      </c>
      <c r="M90" s="56">
        <v>1215954</v>
      </c>
      <c r="N90" s="56">
        <v>1251587</v>
      </c>
      <c r="P90" s="56">
        <v>109037</v>
      </c>
      <c r="Q90" s="60">
        <f t="shared" si="23"/>
        <v>8.9671977722841495E-2</v>
      </c>
      <c r="R90" s="56">
        <v>140059</v>
      </c>
      <c r="S90" s="60">
        <f t="shared" si="24"/>
        <v>0.11190512525297881</v>
      </c>
      <c r="U90">
        <v>38</v>
      </c>
      <c r="V90">
        <v>38.1</v>
      </c>
      <c r="W90">
        <f t="shared" si="22"/>
        <v>0.10000000000000142</v>
      </c>
      <c r="Y90" s="56">
        <v>48872</v>
      </c>
      <c r="Z90" s="56">
        <v>56570</v>
      </c>
      <c r="AA90" s="87">
        <f t="shared" si="20"/>
        <v>0.15751350466524799</v>
      </c>
    </row>
    <row r="91" spans="1:27" x14ac:dyDescent="0.25">
      <c r="B91" t="s">
        <v>11</v>
      </c>
      <c r="C91" s="56">
        <v>1328361</v>
      </c>
      <c r="D91" s="56">
        <v>1330158</v>
      </c>
      <c r="E91" s="60">
        <f t="shared" si="18"/>
        <v>1.3527949104196826E-3</v>
      </c>
      <c r="G91" s="115">
        <v>0.126</v>
      </c>
      <c r="H91" s="115">
        <v>0.129</v>
      </c>
      <c r="J91" s="116">
        <v>6.5000000000000002E-2</v>
      </c>
      <c r="K91" s="116">
        <v>5.2999999999999999E-2</v>
      </c>
      <c r="M91" s="56">
        <v>551125</v>
      </c>
      <c r="N91" s="56">
        <v>554061</v>
      </c>
      <c r="P91" s="56">
        <v>74929</v>
      </c>
      <c r="Q91" s="60">
        <f t="shared" si="23"/>
        <v>0.13595645271036516</v>
      </c>
      <c r="R91" s="56">
        <v>84863</v>
      </c>
      <c r="S91" s="60">
        <f t="shared" si="24"/>
        <v>0.15316544568197366</v>
      </c>
      <c r="U91">
        <v>42</v>
      </c>
      <c r="V91">
        <v>44.3</v>
      </c>
      <c r="W91">
        <f t="shared" si="22"/>
        <v>2.2999999999999972</v>
      </c>
      <c r="Y91" s="56">
        <v>46933</v>
      </c>
      <c r="Z91" s="56">
        <v>53024</v>
      </c>
      <c r="AA91" s="87">
        <f t="shared" si="20"/>
        <v>0.12978075128374492</v>
      </c>
    </row>
    <row r="92" spans="1:27" x14ac:dyDescent="0.25">
      <c r="B92" s="59" t="s">
        <v>13</v>
      </c>
      <c r="C92" s="56">
        <v>5773552</v>
      </c>
      <c r="D92" s="56">
        <v>5996079</v>
      </c>
      <c r="E92" s="60">
        <f t="shared" si="18"/>
        <v>3.8542477836867151E-2</v>
      </c>
      <c r="G92" s="115">
        <v>9.0999999999999998E-2</v>
      </c>
      <c r="H92" s="115">
        <v>9.7000000000000003E-2</v>
      </c>
      <c r="J92" s="116">
        <v>6.6000000000000003E-2</v>
      </c>
      <c r="K92" s="116">
        <v>6.0999999999999999E-2</v>
      </c>
      <c r="M92" s="56">
        <v>2121047</v>
      </c>
      <c r="N92" s="56">
        <v>2181093</v>
      </c>
      <c r="P92" s="56">
        <v>127819</v>
      </c>
      <c r="Q92" s="60">
        <f t="shared" si="23"/>
        <v>6.0262219554776487E-2</v>
      </c>
      <c r="R92" s="56">
        <v>237185</v>
      </c>
      <c r="S92" s="60">
        <f t="shared" si="24"/>
        <v>0.10874593609717696</v>
      </c>
      <c r="U92">
        <v>37.6</v>
      </c>
      <c r="V92">
        <v>38.5</v>
      </c>
      <c r="W92">
        <f t="shared" si="22"/>
        <v>0.89999999999999858</v>
      </c>
      <c r="Y92" s="56">
        <v>70647</v>
      </c>
      <c r="Z92" s="56">
        <v>78916</v>
      </c>
      <c r="AA92" s="87">
        <f t="shared" si="20"/>
        <v>0.11704672526788115</v>
      </c>
    </row>
    <row r="93" spans="1:27" x14ac:dyDescent="0.25">
      <c r="B93" t="s">
        <v>15</v>
      </c>
      <c r="C93" s="56">
        <v>9883640</v>
      </c>
      <c r="D93" s="56">
        <v>9925568</v>
      </c>
      <c r="E93" s="60">
        <f t="shared" si="18"/>
        <v>4.2421617946424598E-3</v>
      </c>
      <c r="G93" s="115">
        <v>0.157</v>
      </c>
      <c r="H93" s="115">
        <v>0.156</v>
      </c>
      <c r="J93" s="116">
        <v>0.115</v>
      </c>
      <c r="K93" s="116">
        <v>7.3999999999999996E-2</v>
      </c>
      <c r="M93" s="56">
        <v>3843997</v>
      </c>
      <c r="N93" s="56">
        <v>3888646</v>
      </c>
      <c r="P93" s="56">
        <v>484952</v>
      </c>
      <c r="Q93" s="60">
        <f t="shared" si="23"/>
        <v>0.12615826703298677</v>
      </c>
      <c r="R93" s="56">
        <v>580099</v>
      </c>
      <c r="S93" s="60">
        <f t="shared" si="24"/>
        <v>0.14917763149435562</v>
      </c>
      <c r="U93">
        <v>38.1</v>
      </c>
      <c r="V93">
        <v>39.6</v>
      </c>
      <c r="W93">
        <f t="shared" si="22"/>
        <v>1.5</v>
      </c>
      <c r="Y93" s="56">
        <v>48432</v>
      </c>
      <c r="Z93" s="56">
        <v>52668</v>
      </c>
      <c r="AA93" s="87">
        <f t="shared" si="20"/>
        <v>8.746283448959366E-2</v>
      </c>
    </row>
    <row r="94" spans="1:27" x14ac:dyDescent="0.25">
      <c r="B94" s="59" t="s">
        <v>2</v>
      </c>
      <c r="C94" s="56">
        <v>19378102</v>
      </c>
      <c r="D94" s="56">
        <v>19798228</v>
      </c>
      <c r="E94" s="60">
        <f t="shared" si="18"/>
        <v>2.1680451470427804E-2</v>
      </c>
      <c r="G94" s="115">
        <v>0.14399999999999999</v>
      </c>
      <c r="H94" s="115">
        <v>0.151</v>
      </c>
      <c r="J94" s="116">
        <v>7.4999999999999997E-2</v>
      </c>
      <c r="K94" s="116">
        <v>6.8000000000000005E-2</v>
      </c>
      <c r="M94" s="56">
        <v>7205740</v>
      </c>
      <c r="N94" s="56">
        <v>7302710</v>
      </c>
      <c r="P94" s="56">
        <v>806295</v>
      </c>
      <c r="Q94" s="60">
        <f t="shared" si="23"/>
        <v>0.11189621052105682</v>
      </c>
      <c r="R94" s="56">
        <v>1110617</v>
      </c>
      <c r="S94" s="60">
        <f t="shared" si="24"/>
        <v>0.15208285691202308</v>
      </c>
      <c r="U94">
        <v>37.700000000000003</v>
      </c>
      <c r="V94">
        <v>38.4</v>
      </c>
      <c r="W94">
        <f t="shared" si="22"/>
        <v>0.69999999999999574</v>
      </c>
      <c r="Y94" s="56">
        <v>55603</v>
      </c>
      <c r="Z94" s="56">
        <v>62765</v>
      </c>
      <c r="AA94" s="87">
        <f t="shared" si="20"/>
        <v>0.12880599967627646</v>
      </c>
    </row>
    <row r="95" spans="1:27" x14ac:dyDescent="0.25">
      <c r="B95" t="s">
        <v>59</v>
      </c>
      <c r="C95" s="56">
        <v>11536504</v>
      </c>
      <c r="D95" s="56">
        <v>11609756</v>
      </c>
      <c r="E95" s="60">
        <f t="shared" si="18"/>
        <v>6.3495838947396892E-3</v>
      </c>
      <c r="G95" s="115">
        <v>0.14799999999999999</v>
      </c>
      <c r="H95" s="115">
        <v>0.14899999999999999</v>
      </c>
      <c r="J95" s="116">
        <v>8.5999999999999993E-2</v>
      </c>
      <c r="K95" s="116">
        <v>6.5000000000000002E-2</v>
      </c>
      <c r="M95" s="56">
        <v>4552270</v>
      </c>
      <c r="N95" s="56">
        <v>4633145</v>
      </c>
      <c r="P95" s="56">
        <v>498685</v>
      </c>
      <c r="Q95" s="60">
        <f t="shared" si="23"/>
        <v>0.10954644605877946</v>
      </c>
      <c r="R95" s="56">
        <v>659838</v>
      </c>
      <c r="S95" s="60">
        <f t="shared" si="24"/>
        <v>0.14241686802377218</v>
      </c>
      <c r="U95">
        <v>38.299999999999997</v>
      </c>
      <c r="V95">
        <v>39.299999999999997</v>
      </c>
      <c r="W95">
        <f t="shared" si="22"/>
        <v>1</v>
      </c>
      <c r="Y95" s="56">
        <v>47358</v>
      </c>
      <c r="Z95" s="56">
        <v>52407</v>
      </c>
      <c r="AA95" s="87">
        <f t="shared" si="20"/>
        <v>0.10661345496009123</v>
      </c>
    </row>
    <row r="96" spans="1:27" x14ac:dyDescent="0.25">
      <c r="B96" s="59" t="s">
        <v>137</v>
      </c>
      <c r="C96" s="56">
        <v>25145561</v>
      </c>
      <c r="D96" s="56">
        <v>27419612</v>
      </c>
      <c r="E96" s="60">
        <f t="shared" si="18"/>
        <v>9.0435484815789155E-2</v>
      </c>
      <c r="G96" s="117">
        <v>0.17</v>
      </c>
      <c r="H96" s="117">
        <v>0.16</v>
      </c>
      <c r="J96" s="116">
        <v>7.0000000000000007E-2</v>
      </c>
      <c r="K96" s="116">
        <v>5.8000000000000003E-2</v>
      </c>
      <c r="M96" s="56">
        <v>8539206</v>
      </c>
      <c r="N96" s="56">
        <v>9430419</v>
      </c>
      <c r="P96" s="56">
        <v>890215</v>
      </c>
      <c r="Q96" s="60">
        <f t="shared" si="23"/>
        <v>0.10425032491311254</v>
      </c>
      <c r="R96" s="56">
        <v>1196016</v>
      </c>
      <c r="S96" s="60">
        <f t="shared" si="24"/>
        <v>0.12682532981832514</v>
      </c>
      <c r="U96">
        <v>33.4</v>
      </c>
      <c r="V96">
        <v>34.299999999999997</v>
      </c>
      <c r="W96">
        <f t="shared" si="22"/>
        <v>0.89999999999999858</v>
      </c>
      <c r="Y96" s="56">
        <v>49646</v>
      </c>
      <c r="Z96" s="56">
        <v>57051</v>
      </c>
      <c r="AA96" s="87">
        <f t="shared" si="20"/>
        <v>0.14915602465455424</v>
      </c>
    </row>
    <row r="97" spans="2:27" x14ac:dyDescent="0.25">
      <c r="B97" t="s">
        <v>4</v>
      </c>
      <c r="C97" s="56">
        <v>8001024</v>
      </c>
      <c r="D97" s="56">
        <v>8365952</v>
      </c>
      <c r="E97" s="60">
        <f t="shared" si="18"/>
        <v>4.5610161899276892E-2</v>
      </c>
      <c r="G97" s="115">
        <v>0.107</v>
      </c>
      <c r="H97" s="115">
        <v>0.112</v>
      </c>
      <c r="J97" s="116">
        <v>5.8999999999999997E-2</v>
      </c>
      <c r="K97" s="116">
        <v>5.5E-2</v>
      </c>
      <c r="M97" s="56">
        <v>2974481</v>
      </c>
      <c r="N97" s="56">
        <v>3105636</v>
      </c>
      <c r="P97" s="56">
        <v>205190</v>
      </c>
      <c r="Q97" s="60">
        <f t="shared" si="23"/>
        <v>6.8983462997410303E-2</v>
      </c>
      <c r="R97" s="56">
        <v>282296</v>
      </c>
      <c r="S97" s="60">
        <f t="shared" si="24"/>
        <v>9.0897967437265664E-2</v>
      </c>
      <c r="U97">
        <v>37.200000000000003</v>
      </c>
      <c r="V97">
        <v>38</v>
      </c>
      <c r="W97">
        <f t="shared" si="22"/>
        <v>0.79999999999999716</v>
      </c>
      <c r="Y97" s="56">
        <v>61406</v>
      </c>
      <c r="Z97" s="56">
        <v>68766</v>
      </c>
      <c r="AA97" s="87">
        <f t="shared" si="20"/>
        <v>0.11985799433280135</v>
      </c>
    </row>
    <row r="98" spans="2:27" x14ac:dyDescent="0.25">
      <c r="B98" s="59" t="s">
        <v>25</v>
      </c>
      <c r="C98" s="56">
        <v>6724540</v>
      </c>
      <c r="D98" s="56">
        <v>7169967</v>
      </c>
      <c r="E98" s="60">
        <f t="shared" si="18"/>
        <v>6.6239028989343515E-2</v>
      </c>
      <c r="G98" s="115">
        <v>0.125</v>
      </c>
      <c r="H98" s="115">
        <v>0.122</v>
      </c>
      <c r="J98" s="116">
        <v>7.5999999999999998E-2</v>
      </c>
      <c r="K98" s="116">
        <v>0.06</v>
      </c>
      <c r="M98" s="56">
        <v>2577375</v>
      </c>
      <c r="N98" s="56">
        <v>2755697</v>
      </c>
      <c r="P98" s="56">
        <v>252714</v>
      </c>
      <c r="Q98" s="60">
        <f t="shared" si="23"/>
        <v>9.8050923905136034E-2</v>
      </c>
      <c r="R98" s="56">
        <v>365887</v>
      </c>
      <c r="S98" s="60">
        <f t="shared" si="24"/>
        <v>0.13277475716669865</v>
      </c>
      <c r="U98">
        <v>37</v>
      </c>
      <c r="V98">
        <v>37.6</v>
      </c>
      <c r="W98">
        <f t="shared" si="22"/>
        <v>0.60000000000000142</v>
      </c>
      <c r="Y98" s="56">
        <v>57244</v>
      </c>
      <c r="Z98" s="56">
        <v>66174</v>
      </c>
      <c r="AA98" s="87">
        <f t="shared" si="20"/>
        <v>0.15599888197889736</v>
      </c>
    </row>
    <row r="99" spans="2:27" x14ac:dyDescent="0.25">
      <c r="B99" s="59" t="s">
        <v>138</v>
      </c>
      <c r="C99" s="56">
        <v>1852994</v>
      </c>
      <c r="D99" s="56">
        <v>1836843</v>
      </c>
      <c r="E99" s="60">
        <f t="shared" si="18"/>
        <v>-8.7161642185565637E-3</v>
      </c>
      <c r="G99" s="115">
        <v>0.17599999999999999</v>
      </c>
      <c r="H99" s="115">
        <v>0.17799999999999999</v>
      </c>
      <c r="J99" s="116">
        <v>7.0999999999999994E-2</v>
      </c>
      <c r="K99" s="116">
        <v>7.1999999999999995E-2</v>
      </c>
      <c r="M99" s="56">
        <v>740874</v>
      </c>
      <c r="N99" s="56">
        <v>737671</v>
      </c>
      <c r="P99" s="56">
        <v>97779</v>
      </c>
      <c r="Q99" s="60">
        <f t="shared" si="23"/>
        <v>0.13197790717449931</v>
      </c>
      <c r="R99" s="56">
        <v>121857</v>
      </c>
      <c r="S99" s="60">
        <f t="shared" si="24"/>
        <v>0.16519152847272023</v>
      </c>
      <c r="U99">
        <v>41.1</v>
      </c>
      <c r="V99">
        <v>42.2</v>
      </c>
      <c r="W99">
        <f t="shared" si="22"/>
        <v>1.1000000000000014</v>
      </c>
      <c r="Y99" s="56">
        <v>38380</v>
      </c>
      <c r="Z99" s="56">
        <v>44061</v>
      </c>
      <c r="AA99" s="87">
        <f t="shared" si="20"/>
        <v>0.14801980198019801</v>
      </c>
    </row>
    <row r="100" spans="2:27" x14ac:dyDescent="0.25">
      <c r="B100" t="s">
        <v>5</v>
      </c>
      <c r="C100" s="56">
        <v>5686986</v>
      </c>
      <c r="D100" s="56">
        <v>5763217</v>
      </c>
      <c r="E100" s="60">
        <f t="shared" si="18"/>
        <v>1.3404464157288236E-2</v>
      </c>
      <c r="G100" s="115">
        <v>0.121</v>
      </c>
      <c r="H100" s="115">
        <v>0.123</v>
      </c>
      <c r="J100" s="116">
        <v>6.7000000000000004E-2</v>
      </c>
      <c r="K100" s="116">
        <v>4.7E-2</v>
      </c>
      <c r="M100" s="56">
        <v>2274611</v>
      </c>
      <c r="N100" s="56">
        <v>2328754</v>
      </c>
      <c r="P100" s="56">
        <v>174348</v>
      </c>
      <c r="Q100" s="60">
        <f t="shared" si="23"/>
        <v>7.6649589754028274E-2</v>
      </c>
      <c r="R100" s="56">
        <v>282597</v>
      </c>
      <c r="S100" s="60">
        <f t="shared" si="24"/>
        <v>0.12135116032006815</v>
      </c>
      <c r="U100">
        <v>38.1</v>
      </c>
      <c r="V100">
        <v>39.200000000000003</v>
      </c>
      <c r="W100">
        <f t="shared" si="22"/>
        <v>1.1000000000000014</v>
      </c>
      <c r="Y100" s="56">
        <v>51598</v>
      </c>
      <c r="Z100" s="56">
        <v>56759</v>
      </c>
      <c r="AA100" s="87">
        <f t="shared" si="20"/>
        <v>0.10002325671537657</v>
      </c>
    </row>
  </sheetData>
  <sortState ref="A3:D83">
    <sortCondition ref="A3:A8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workbookViewId="0">
      <selection activeCell="B105" sqref="B105"/>
    </sheetView>
  </sheetViews>
  <sheetFormatPr defaultRowHeight="15" x14ac:dyDescent="0.25"/>
  <cols>
    <col min="1" max="1" width="14.140625" customWidth="1"/>
    <col min="2" max="2" width="19.7109375" customWidth="1"/>
    <col min="3" max="3" width="15.140625" hidden="1" customWidth="1"/>
    <col min="4" max="4" width="12.140625" style="22" bestFit="1" customWidth="1"/>
    <col min="5" max="5" width="11.140625" customWidth="1"/>
    <col min="10" max="10" width="12.5703125" customWidth="1"/>
  </cols>
  <sheetData>
    <row r="1" spans="1:10" s="38" customFormat="1" ht="30" x14ac:dyDescent="0.25">
      <c r="A1" s="39" t="s">
        <v>0</v>
      </c>
      <c r="B1" s="39" t="s">
        <v>1</v>
      </c>
      <c r="C1" s="40" t="s">
        <v>142</v>
      </c>
      <c r="D1" s="41" t="s">
        <v>143</v>
      </c>
      <c r="E1" s="37"/>
      <c r="F1" s="45"/>
      <c r="G1" s="45"/>
      <c r="H1" s="45"/>
      <c r="I1" s="45"/>
      <c r="J1" s="45"/>
    </row>
    <row r="2" spans="1:10" x14ac:dyDescent="0.25">
      <c r="A2" s="6" t="s">
        <v>4</v>
      </c>
      <c r="B2" s="47" t="s">
        <v>23</v>
      </c>
      <c r="C2" s="5"/>
      <c r="D2" s="20">
        <v>2</v>
      </c>
      <c r="F2" s="46"/>
      <c r="G2" s="248"/>
      <c r="H2" s="248"/>
      <c r="I2" s="248"/>
      <c r="J2" s="248"/>
    </row>
    <row r="3" spans="1:10" x14ac:dyDescent="0.25">
      <c r="A3" s="30"/>
      <c r="B3" s="48" t="s">
        <v>24</v>
      </c>
      <c r="C3" s="9"/>
      <c r="D3" s="21"/>
      <c r="F3" s="46"/>
      <c r="G3" s="46"/>
      <c r="H3" s="46"/>
      <c r="I3" s="46"/>
      <c r="J3" s="46"/>
    </row>
    <row r="4" spans="1:10" x14ac:dyDescent="0.25">
      <c r="A4" s="6" t="s">
        <v>138</v>
      </c>
      <c r="B4" s="49" t="s">
        <v>139</v>
      </c>
      <c r="C4" s="28"/>
      <c r="D4" s="29">
        <v>2</v>
      </c>
    </row>
    <row r="5" spans="1:10" x14ac:dyDescent="0.25">
      <c r="A5" s="43"/>
      <c r="B5" s="49" t="s">
        <v>141</v>
      </c>
      <c r="C5" s="5"/>
    </row>
    <row r="6" spans="1:10" x14ac:dyDescent="0.25">
      <c r="A6" s="33" t="s">
        <v>137</v>
      </c>
      <c r="B6" s="50" t="s">
        <v>140</v>
      </c>
      <c r="C6" s="10"/>
      <c r="D6" s="19">
        <v>1</v>
      </c>
    </row>
    <row r="7" spans="1:10" x14ac:dyDescent="0.25">
      <c r="A7" s="3" t="s">
        <v>7</v>
      </c>
      <c r="B7" s="47" t="s">
        <v>8</v>
      </c>
      <c r="C7" s="5"/>
      <c r="D7" s="20">
        <v>3</v>
      </c>
    </row>
    <row r="8" spans="1:10" x14ac:dyDescent="0.25">
      <c r="A8" s="2"/>
      <c r="B8" s="47" t="s">
        <v>9</v>
      </c>
      <c r="C8" s="28"/>
      <c r="D8" s="27"/>
    </row>
    <row r="9" spans="1:10" x14ac:dyDescent="0.25">
      <c r="A9" s="34"/>
      <c r="B9" s="51" t="s">
        <v>10</v>
      </c>
      <c r="C9" s="11"/>
      <c r="D9" s="21"/>
    </row>
    <row r="10" spans="1:10" hidden="1" x14ac:dyDescent="0.25">
      <c r="A10" s="3" t="s">
        <v>11</v>
      </c>
      <c r="B10" s="3" t="s">
        <v>12</v>
      </c>
      <c r="C10" s="7"/>
      <c r="D10" s="31">
        <v>0</v>
      </c>
    </row>
    <row r="11" spans="1:10" x14ac:dyDescent="0.25">
      <c r="A11" s="35" t="s">
        <v>13</v>
      </c>
      <c r="B11" s="48" t="s">
        <v>14</v>
      </c>
      <c r="C11" s="10"/>
      <c r="D11" s="19">
        <v>1</v>
      </c>
    </row>
    <row r="12" spans="1:10" hidden="1" x14ac:dyDescent="0.25">
      <c r="B12" s="3" t="s">
        <v>16</v>
      </c>
      <c r="D12" s="20">
        <v>4</v>
      </c>
    </row>
    <row r="13" spans="1:10" hidden="1" x14ac:dyDescent="0.25">
      <c r="A13" s="2"/>
      <c r="B13" s="3" t="s">
        <v>17</v>
      </c>
    </row>
    <row r="14" spans="1:10" x14ac:dyDescent="0.25">
      <c r="A14" s="1" t="s">
        <v>15</v>
      </c>
      <c r="B14" s="47" t="s">
        <v>18</v>
      </c>
      <c r="C14" s="28"/>
      <c r="D14" s="27">
        <v>5</v>
      </c>
    </row>
    <row r="15" spans="1:10" x14ac:dyDescent="0.25">
      <c r="A15" s="2"/>
      <c r="B15" s="47" t="s">
        <v>19</v>
      </c>
      <c r="C15" s="5"/>
    </row>
    <row r="16" spans="1:10" x14ac:dyDescent="0.25">
      <c r="A16" s="2"/>
      <c r="B16" s="47" t="s">
        <v>20</v>
      </c>
      <c r="C16" s="5"/>
    </row>
    <row r="17" spans="1:4" x14ac:dyDescent="0.25">
      <c r="A17" s="2"/>
      <c r="B17" s="47" t="s">
        <v>145</v>
      </c>
    </row>
    <row r="18" spans="1:4" x14ac:dyDescent="0.25">
      <c r="A18" s="34"/>
      <c r="B18" s="51" t="s">
        <v>21</v>
      </c>
      <c r="C18" s="36"/>
      <c r="D18" s="21"/>
    </row>
    <row r="19" spans="1:4" hidden="1" x14ac:dyDescent="0.25">
      <c r="A19" s="3"/>
      <c r="B19" s="3" t="s">
        <v>22</v>
      </c>
      <c r="C19" s="7"/>
      <c r="D19" s="21"/>
    </row>
    <row r="20" spans="1:4" hidden="1" x14ac:dyDescent="0.25">
      <c r="A20" s="3"/>
      <c r="B20" s="32" t="s">
        <v>24</v>
      </c>
      <c r="C20" s="9"/>
      <c r="D20" s="21"/>
    </row>
    <row r="21" spans="1:4" hidden="1" x14ac:dyDescent="0.25">
      <c r="B21" s="3" t="s">
        <v>27</v>
      </c>
      <c r="D21" s="20">
        <v>12</v>
      </c>
    </row>
    <row r="22" spans="1:4" x14ac:dyDescent="0.25">
      <c r="A22" s="1" t="s">
        <v>5</v>
      </c>
      <c r="B22" s="47" t="s">
        <v>17</v>
      </c>
      <c r="C22" s="28"/>
      <c r="D22" s="27">
        <v>12</v>
      </c>
    </row>
    <row r="23" spans="1:4" hidden="1" x14ac:dyDescent="0.25">
      <c r="A23" s="2"/>
      <c r="B23" s="47" t="s">
        <v>28</v>
      </c>
    </row>
    <row r="24" spans="1:4" x14ac:dyDescent="0.25">
      <c r="A24" s="2"/>
      <c r="B24" s="47" t="s">
        <v>29</v>
      </c>
      <c r="C24" s="5"/>
    </row>
    <row r="25" spans="1:4" hidden="1" x14ac:dyDescent="0.25">
      <c r="A25" s="2"/>
      <c r="B25" s="47" t="s">
        <v>30</v>
      </c>
    </row>
    <row r="26" spans="1:4" x14ac:dyDescent="0.25">
      <c r="A26" s="2"/>
      <c r="B26" s="47" t="s">
        <v>31</v>
      </c>
      <c r="C26" s="5"/>
    </row>
    <row r="27" spans="1:4" x14ac:dyDescent="0.25">
      <c r="A27" s="2"/>
      <c r="B27" s="47" t="s">
        <v>32</v>
      </c>
      <c r="C27" s="5"/>
    </row>
    <row r="28" spans="1:4" x14ac:dyDescent="0.25">
      <c r="A28" s="2"/>
      <c r="B28" s="47" t="s">
        <v>33</v>
      </c>
      <c r="C28" s="5"/>
    </row>
    <row r="29" spans="1:4" x14ac:dyDescent="0.25">
      <c r="A29" s="2"/>
      <c r="B29" s="47" t="s">
        <v>20</v>
      </c>
      <c r="C29" s="5"/>
    </row>
    <row r="30" spans="1:4" hidden="1" x14ac:dyDescent="0.25">
      <c r="A30" s="2"/>
      <c r="B30" s="3" t="s">
        <v>34</v>
      </c>
    </row>
    <row r="31" spans="1:4" x14ac:dyDescent="0.25">
      <c r="A31" s="2"/>
      <c r="B31" s="47" t="s">
        <v>35</v>
      </c>
      <c r="C31" s="5"/>
    </row>
    <row r="32" spans="1:4" x14ac:dyDescent="0.25">
      <c r="A32" s="2"/>
      <c r="B32" s="47" t="s">
        <v>36</v>
      </c>
      <c r="C32" s="5"/>
    </row>
    <row r="33" spans="1:4" x14ac:dyDescent="0.25">
      <c r="A33" s="2"/>
      <c r="B33" s="47" t="s">
        <v>37</v>
      </c>
      <c r="C33" s="5"/>
    </row>
    <row r="34" spans="1:4" x14ac:dyDescent="0.25">
      <c r="A34" s="2"/>
      <c r="B34" s="47" t="s">
        <v>38</v>
      </c>
      <c r="C34" s="5"/>
    </row>
    <row r="35" spans="1:4" x14ac:dyDescent="0.25">
      <c r="A35" s="2"/>
      <c r="B35" s="47" t="s">
        <v>39</v>
      </c>
      <c r="C35" s="5"/>
    </row>
    <row r="36" spans="1:4" hidden="1" x14ac:dyDescent="0.25">
      <c r="A36" s="2"/>
      <c r="B36" s="47" t="s">
        <v>6</v>
      </c>
    </row>
    <row r="37" spans="1:4" hidden="1" x14ac:dyDescent="0.25">
      <c r="A37" s="2"/>
      <c r="B37" s="47" t="s">
        <v>40</v>
      </c>
    </row>
    <row r="38" spans="1:4" x14ac:dyDescent="0.25">
      <c r="A38" s="34"/>
      <c r="B38" s="51" t="s">
        <v>41</v>
      </c>
      <c r="C38" s="36"/>
      <c r="D38" s="21"/>
    </row>
    <row r="39" spans="1:4" hidden="1" x14ac:dyDescent="0.25">
      <c r="A39" s="3"/>
      <c r="B39" s="3" t="s">
        <v>42</v>
      </c>
    </row>
    <row r="40" spans="1:4" hidden="1" x14ac:dyDescent="0.25">
      <c r="A40" s="2"/>
      <c r="B40" s="3" t="s">
        <v>43</v>
      </c>
      <c r="C40" s="7"/>
      <c r="D40" s="21"/>
    </row>
    <row r="41" spans="1:4" x14ac:dyDescent="0.25">
      <c r="A41" s="1" t="s">
        <v>11</v>
      </c>
      <c r="B41" s="52" t="s">
        <v>44</v>
      </c>
      <c r="C41" s="5"/>
      <c r="D41" s="20">
        <v>8</v>
      </c>
    </row>
    <row r="42" spans="1:4" x14ac:dyDescent="0.25">
      <c r="A42" s="2"/>
      <c r="B42" s="47" t="s">
        <v>45</v>
      </c>
      <c r="C42" s="5"/>
    </row>
    <row r="43" spans="1:4" hidden="1" x14ac:dyDescent="0.25">
      <c r="A43" s="2"/>
      <c r="B43" s="47" t="s">
        <v>46</v>
      </c>
    </row>
    <row r="44" spans="1:4" x14ac:dyDescent="0.25">
      <c r="A44" s="2"/>
      <c r="B44" s="47" t="s">
        <v>47</v>
      </c>
      <c r="C44" s="5"/>
    </row>
    <row r="45" spans="1:4" x14ac:dyDescent="0.25">
      <c r="A45" s="2"/>
      <c r="B45" s="47" t="s">
        <v>48</v>
      </c>
      <c r="C45" s="5"/>
    </row>
    <row r="46" spans="1:4" x14ac:dyDescent="0.25">
      <c r="A46" s="2"/>
      <c r="B46" s="47" t="s">
        <v>49</v>
      </c>
      <c r="C46" s="5"/>
    </row>
    <row r="47" spans="1:4" hidden="1" x14ac:dyDescent="0.25">
      <c r="A47" s="2"/>
      <c r="B47" s="47" t="s">
        <v>50</v>
      </c>
    </row>
    <row r="48" spans="1:4" hidden="1" x14ac:dyDescent="0.25">
      <c r="A48" s="2"/>
      <c r="B48" s="47" t="s">
        <v>51</v>
      </c>
    </row>
    <row r="49" spans="1:5" x14ac:dyDescent="0.25">
      <c r="A49" s="2"/>
      <c r="B49" s="47" t="s">
        <v>52</v>
      </c>
      <c r="C49" s="5"/>
    </row>
    <row r="50" spans="1:5" hidden="1" x14ac:dyDescent="0.25">
      <c r="A50" s="2"/>
      <c r="B50" s="47" t="s">
        <v>53</v>
      </c>
    </row>
    <row r="51" spans="1:5" hidden="1" x14ac:dyDescent="0.25">
      <c r="A51" s="2"/>
      <c r="B51" s="47" t="s">
        <v>54</v>
      </c>
    </row>
    <row r="52" spans="1:5" x14ac:dyDescent="0.25">
      <c r="A52" s="2"/>
      <c r="B52" s="47" t="s">
        <v>55</v>
      </c>
      <c r="C52" s="5"/>
    </row>
    <row r="53" spans="1:5" hidden="1" x14ac:dyDescent="0.25">
      <c r="A53" s="2"/>
      <c r="B53" s="3" t="s">
        <v>56</v>
      </c>
    </row>
    <row r="54" spans="1:5" hidden="1" x14ac:dyDescent="0.25">
      <c r="A54" s="2"/>
      <c r="B54" s="3" t="s">
        <v>57</v>
      </c>
      <c r="C54" s="4"/>
    </row>
    <row r="55" spans="1:5" x14ac:dyDescent="0.25">
      <c r="A55" s="34"/>
      <c r="B55" s="51" t="s">
        <v>12</v>
      </c>
      <c r="C55" s="36"/>
      <c r="D55" s="21"/>
    </row>
    <row r="56" spans="1:5" hidden="1" x14ac:dyDescent="0.25">
      <c r="A56" s="3"/>
      <c r="B56" s="3" t="s">
        <v>58</v>
      </c>
      <c r="C56" s="7"/>
      <c r="D56" s="21"/>
      <c r="E56" s="8"/>
    </row>
    <row r="57" spans="1:5" x14ac:dyDescent="0.25">
      <c r="A57" s="1" t="s">
        <v>59</v>
      </c>
      <c r="B57" s="52" t="s">
        <v>60</v>
      </c>
      <c r="C57" s="5"/>
      <c r="D57" s="20">
        <v>26</v>
      </c>
    </row>
    <row r="58" spans="1:5" hidden="1" x14ac:dyDescent="0.25">
      <c r="A58" s="2"/>
      <c r="B58" s="47" t="s">
        <v>27</v>
      </c>
      <c r="C58" s="4"/>
    </row>
    <row r="59" spans="1:5" x14ac:dyDescent="0.25">
      <c r="A59" s="2"/>
      <c r="B59" s="47" t="s">
        <v>61</v>
      </c>
      <c r="C59" s="5"/>
    </row>
    <row r="60" spans="1:5" hidden="1" x14ac:dyDescent="0.25">
      <c r="A60" s="2"/>
      <c r="B60" s="47" t="s">
        <v>62</v>
      </c>
      <c r="C60" s="4"/>
    </row>
    <row r="61" spans="1:5" x14ac:dyDescent="0.25">
      <c r="A61" s="2"/>
      <c r="B61" s="47" t="s">
        <v>63</v>
      </c>
      <c r="C61" s="5"/>
    </row>
    <row r="62" spans="1:5" hidden="1" x14ac:dyDescent="0.25">
      <c r="A62" s="2"/>
      <c r="B62" s="47" t="s">
        <v>64</v>
      </c>
    </row>
    <row r="63" spans="1:5" x14ac:dyDescent="0.25">
      <c r="A63" s="2"/>
      <c r="B63" s="47" t="s">
        <v>65</v>
      </c>
      <c r="C63" s="5"/>
    </row>
    <row r="64" spans="1:5" x14ac:dyDescent="0.25">
      <c r="A64" s="2"/>
      <c r="B64" s="47" t="s">
        <v>66</v>
      </c>
      <c r="C64" s="5"/>
    </row>
    <row r="65" spans="1:3" x14ac:dyDescent="0.25">
      <c r="A65" s="2"/>
      <c r="B65" s="47" t="s">
        <v>28</v>
      </c>
      <c r="C65" s="5"/>
    </row>
    <row r="66" spans="1:3" x14ac:dyDescent="0.25">
      <c r="A66" s="2"/>
      <c r="B66" s="47" t="s">
        <v>67</v>
      </c>
      <c r="C66" s="5"/>
    </row>
    <row r="67" spans="1:3" hidden="1" x14ac:dyDescent="0.25">
      <c r="A67" s="2"/>
      <c r="B67" s="47" t="s">
        <v>68</v>
      </c>
    </row>
    <row r="68" spans="1:3" hidden="1" x14ac:dyDescent="0.25">
      <c r="A68" s="2"/>
      <c r="B68" s="47" t="s">
        <v>69</v>
      </c>
    </row>
    <row r="69" spans="1:3" x14ac:dyDescent="0.25">
      <c r="A69" s="2"/>
      <c r="B69" s="47" t="s">
        <v>70</v>
      </c>
      <c r="C69" s="5"/>
    </row>
    <row r="70" spans="1:3" hidden="1" x14ac:dyDescent="0.25">
      <c r="A70" s="2"/>
      <c r="B70" s="3" t="s">
        <v>71</v>
      </c>
      <c r="C70" s="4"/>
    </row>
    <row r="71" spans="1:3" hidden="1" x14ac:dyDescent="0.25">
      <c r="A71" s="2"/>
      <c r="B71" s="3" t="s">
        <v>72</v>
      </c>
    </row>
    <row r="72" spans="1:3" x14ac:dyDescent="0.25">
      <c r="A72" s="2"/>
      <c r="B72" s="47" t="s">
        <v>73</v>
      </c>
      <c r="C72" s="5"/>
    </row>
    <row r="73" spans="1:3" x14ac:dyDescent="0.25">
      <c r="A73" s="2"/>
      <c r="B73" s="47" t="s">
        <v>74</v>
      </c>
      <c r="C73" s="5"/>
    </row>
    <row r="74" spans="1:3" hidden="1" x14ac:dyDescent="0.25">
      <c r="A74" s="2"/>
      <c r="B74" s="3" t="s">
        <v>75</v>
      </c>
    </row>
    <row r="75" spans="1:3" x14ac:dyDescent="0.25">
      <c r="A75" s="2"/>
      <c r="B75" s="47" t="s">
        <v>76</v>
      </c>
      <c r="C75" s="5"/>
    </row>
    <row r="76" spans="1:3" x14ac:dyDescent="0.25">
      <c r="A76" s="2"/>
      <c r="B76" s="47" t="s">
        <v>77</v>
      </c>
      <c r="C76" s="5"/>
    </row>
    <row r="77" spans="1:3" hidden="1" x14ac:dyDescent="0.25">
      <c r="A77" s="2"/>
      <c r="B77" s="3" t="s">
        <v>78</v>
      </c>
      <c r="C77" s="4"/>
    </row>
    <row r="78" spans="1:3" x14ac:dyDescent="0.25">
      <c r="A78" s="2"/>
      <c r="B78" s="47" t="s">
        <v>79</v>
      </c>
      <c r="C78" s="5"/>
    </row>
    <row r="79" spans="1:3" x14ac:dyDescent="0.25">
      <c r="A79" s="2"/>
      <c r="B79" s="47" t="s">
        <v>80</v>
      </c>
      <c r="C79" s="5"/>
    </row>
    <row r="80" spans="1:3" hidden="1" x14ac:dyDescent="0.25">
      <c r="A80" s="2"/>
      <c r="B80" s="3" t="s">
        <v>81</v>
      </c>
      <c r="C80" s="4"/>
    </row>
    <row r="81" spans="1:9" hidden="1" x14ac:dyDescent="0.25">
      <c r="A81" s="2"/>
      <c r="B81" s="3" t="s">
        <v>82</v>
      </c>
    </row>
    <row r="82" spans="1:9" x14ac:dyDescent="0.25">
      <c r="A82" s="2"/>
      <c r="B82" s="47" t="s">
        <v>50</v>
      </c>
      <c r="C82" s="5"/>
    </row>
    <row r="83" spans="1:9" hidden="1" x14ac:dyDescent="0.25">
      <c r="A83" s="2"/>
      <c r="B83" s="3" t="s">
        <v>83</v>
      </c>
    </row>
    <row r="84" spans="1:9" hidden="1" x14ac:dyDescent="0.25">
      <c r="A84" s="2"/>
      <c r="B84" s="3" t="s">
        <v>84</v>
      </c>
      <c r="C84" s="4"/>
    </row>
    <row r="85" spans="1:9" hidden="1" x14ac:dyDescent="0.25">
      <c r="A85" s="2"/>
      <c r="B85" s="3" t="s">
        <v>85</v>
      </c>
    </row>
    <row r="86" spans="1:9" x14ac:dyDescent="0.25">
      <c r="A86" s="2"/>
      <c r="B86" s="47" t="s">
        <v>86</v>
      </c>
      <c r="C86" s="5"/>
    </row>
    <row r="87" spans="1:9" x14ac:dyDescent="0.25">
      <c r="A87" s="2"/>
      <c r="B87" s="47" t="s">
        <v>88</v>
      </c>
      <c r="C87" s="5"/>
      <c r="F87" s="245"/>
      <c r="G87" s="245"/>
      <c r="H87" s="245"/>
      <c r="I87" s="245"/>
    </row>
    <row r="88" spans="1:9" hidden="1" x14ac:dyDescent="0.25">
      <c r="A88" s="2"/>
      <c r="B88" s="3" t="s">
        <v>87</v>
      </c>
      <c r="F88" s="245"/>
      <c r="G88" s="245"/>
      <c r="H88" s="245"/>
      <c r="I88" s="245"/>
    </row>
    <row r="89" spans="1:9" x14ac:dyDescent="0.25">
      <c r="A89" s="2"/>
      <c r="B89" s="47" t="s">
        <v>89</v>
      </c>
      <c r="C89" s="5"/>
      <c r="F89" s="245"/>
      <c r="G89" s="59"/>
      <c r="H89" s="245"/>
      <c r="I89" s="245"/>
    </row>
    <row r="90" spans="1:9" hidden="1" x14ac:dyDescent="0.25">
      <c r="A90" s="2"/>
      <c r="B90" s="3"/>
      <c r="F90" s="245"/>
      <c r="G90" s="59"/>
      <c r="H90" s="245"/>
      <c r="I90" s="245"/>
    </row>
    <row r="91" spans="1:9" hidden="1" x14ac:dyDescent="0.25">
      <c r="A91" s="2"/>
      <c r="B91" s="3"/>
      <c r="C91" s="4"/>
      <c r="F91" s="245"/>
      <c r="G91" s="59"/>
      <c r="H91" s="245"/>
      <c r="I91" s="245"/>
    </row>
    <row r="92" spans="1:9" hidden="1" x14ac:dyDescent="0.25">
      <c r="A92" s="2"/>
      <c r="B92" s="3"/>
      <c r="C92" s="4"/>
      <c r="F92" s="245"/>
      <c r="G92" s="59"/>
      <c r="H92" s="245"/>
      <c r="I92" s="245"/>
    </row>
    <row r="93" spans="1:9" x14ac:dyDescent="0.25">
      <c r="A93" s="2"/>
      <c r="B93" s="47" t="s">
        <v>90</v>
      </c>
      <c r="C93" s="28"/>
      <c r="D93" s="27"/>
      <c r="F93" s="245"/>
      <c r="G93" s="59"/>
      <c r="H93" s="245"/>
      <c r="I93" s="245"/>
    </row>
    <row r="94" spans="1:9" hidden="1" x14ac:dyDescent="0.25">
      <c r="A94" s="2"/>
      <c r="B94" s="3"/>
      <c r="F94" s="245"/>
      <c r="G94" s="59"/>
      <c r="H94" s="245"/>
      <c r="I94" s="245"/>
    </row>
    <row r="95" spans="1:9" x14ac:dyDescent="0.25">
      <c r="A95" s="2"/>
      <c r="B95" s="47" t="s">
        <v>91</v>
      </c>
      <c r="C95" s="5"/>
      <c r="F95" s="245"/>
      <c r="G95" s="59"/>
      <c r="H95" s="245"/>
      <c r="I95" s="245"/>
    </row>
    <row r="96" spans="1:9" x14ac:dyDescent="0.25">
      <c r="A96" s="2"/>
      <c r="B96" s="47" t="s">
        <v>92</v>
      </c>
      <c r="C96" s="5"/>
      <c r="F96" s="245"/>
      <c r="G96" s="59"/>
      <c r="H96" s="245"/>
      <c r="I96" s="245"/>
    </row>
    <row r="97" spans="1:9" hidden="1" x14ac:dyDescent="0.25">
      <c r="A97" s="2"/>
      <c r="B97" s="47"/>
      <c r="F97" s="245"/>
      <c r="G97" s="59"/>
      <c r="H97" s="245"/>
      <c r="I97" s="245"/>
    </row>
    <row r="98" spans="1:9" hidden="1" x14ac:dyDescent="0.25">
      <c r="A98" s="2"/>
      <c r="B98" s="47"/>
      <c r="F98" s="245"/>
      <c r="G98" s="59"/>
      <c r="H98" s="245"/>
      <c r="I98" s="245"/>
    </row>
    <row r="99" spans="1:9" x14ac:dyDescent="0.25">
      <c r="A99" s="2"/>
      <c r="B99" s="47" t="s">
        <v>93</v>
      </c>
      <c r="C99" s="5"/>
      <c r="F99" s="245"/>
      <c r="G99" s="59"/>
      <c r="H99" s="245"/>
      <c r="I99" s="245"/>
    </row>
    <row r="100" spans="1:9" x14ac:dyDescent="0.25">
      <c r="A100" s="2"/>
      <c r="B100" s="47" t="s">
        <v>96</v>
      </c>
      <c r="C100" s="5"/>
      <c r="F100" s="245"/>
      <c r="G100" s="59"/>
      <c r="H100" s="245"/>
      <c r="I100" s="245"/>
    </row>
    <row r="101" spans="1:9" hidden="1" x14ac:dyDescent="0.25">
      <c r="A101" s="2"/>
      <c r="B101" s="47"/>
      <c r="F101" s="245"/>
      <c r="G101" s="59"/>
      <c r="H101" s="245"/>
      <c r="I101" s="245"/>
    </row>
    <row r="102" spans="1:9" hidden="1" x14ac:dyDescent="0.25">
      <c r="A102" s="2"/>
      <c r="B102" s="47"/>
      <c r="F102" s="245"/>
      <c r="G102" s="59"/>
      <c r="H102" s="245"/>
      <c r="I102" s="245"/>
    </row>
    <row r="103" spans="1:9" hidden="1" x14ac:dyDescent="0.25">
      <c r="A103" s="2"/>
      <c r="B103" s="47"/>
      <c r="F103" s="245"/>
      <c r="G103" s="59"/>
      <c r="H103" s="245"/>
      <c r="I103" s="245"/>
    </row>
    <row r="104" spans="1:9" x14ac:dyDescent="0.25">
      <c r="A104" s="2"/>
      <c r="B104" s="47" t="s">
        <v>97</v>
      </c>
      <c r="C104" s="5"/>
      <c r="F104" s="245"/>
      <c r="G104" s="59"/>
      <c r="H104" s="245"/>
      <c r="I104" s="245"/>
    </row>
    <row r="105" spans="1:9" x14ac:dyDescent="0.25">
      <c r="A105" s="2"/>
      <c r="B105" s="244" t="s">
        <v>98</v>
      </c>
      <c r="C105" s="5"/>
      <c r="F105" s="245"/>
      <c r="G105" s="59"/>
      <c r="H105" s="245"/>
      <c r="I105" s="245"/>
    </row>
    <row r="106" spans="1:9" ht="19.5" hidden="1" customHeight="1" x14ac:dyDescent="0.25">
      <c r="A106" s="2"/>
      <c r="B106" s="47"/>
      <c r="C106" s="4"/>
      <c r="F106" s="245"/>
      <c r="G106" s="59"/>
      <c r="H106" s="245"/>
      <c r="I106" s="245"/>
    </row>
    <row r="107" spans="1:9" hidden="1" x14ac:dyDescent="0.25">
      <c r="A107" s="2"/>
      <c r="B107" s="47"/>
      <c r="C107" s="4"/>
      <c r="F107" s="245"/>
      <c r="G107" s="59"/>
      <c r="H107" s="245"/>
      <c r="I107" s="245"/>
    </row>
    <row r="108" spans="1:9" x14ac:dyDescent="0.25">
      <c r="A108" s="2"/>
      <c r="B108" s="47" t="s">
        <v>250</v>
      </c>
      <c r="C108" s="4"/>
      <c r="F108" s="245"/>
      <c r="G108" s="59"/>
      <c r="H108" s="245"/>
      <c r="I108" s="245"/>
    </row>
    <row r="109" spans="1:9" x14ac:dyDescent="0.25">
      <c r="A109" s="34"/>
      <c r="B109" s="53"/>
      <c r="C109" s="42"/>
      <c r="D109" s="21"/>
      <c r="F109" s="245"/>
      <c r="G109" s="59"/>
      <c r="H109" s="245"/>
      <c r="I109" s="245"/>
    </row>
    <row r="110" spans="1:9" x14ac:dyDescent="0.25">
      <c r="A110" s="3" t="s">
        <v>25</v>
      </c>
      <c r="B110" s="49" t="s">
        <v>100</v>
      </c>
      <c r="C110" s="28"/>
      <c r="D110" s="29">
        <v>4</v>
      </c>
      <c r="F110" s="245"/>
      <c r="G110" s="245"/>
      <c r="H110" s="245"/>
      <c r="I110" s="245"/>
    </row>
    <row r="111" spans="1:9" x14ac:dyDescent="0.25">
      <c r="A111" s="2"/>
      <c r="B111" s="54" t="s">
        <v>26</v>
      </c>
      <c r="C111" s="28"/>
    </row>
    <row r="112" spans="1:9" x14ac:dyDescent="0.25">
      <c r="A112" s="2"/>
      <c r="B112" s="54" t="s">
        <v>144</v>
      </c>
      <c r="C112" s="28"/>
    </row>
    <row r="113" spans="1:4" x14ac:dyDescent="0.25">
      <c r="A113" s="44"/>
      <c r="B113" s="55" t="s">
        <v>101</v>
      </c>
      <c r="C113" s="11"/>
      <c r="D113" s="21"/>
    </row>
    <row r="114" spans="1:4" hidden="1" x14ac:dyDescent="0.25">
      <c r="A114" s="3" t="s">
        <v>102</v>
      </c>
      <c r="B114" s="47" t="s">
        <v>103</v>
      </c>
      <c r="C114" s="5"/>
      <c r="D114" s="20">
        <v>8</v>
      </c>
    </row>
    <row r="115" spans="1:4" hidden="1" x14ac:dyDescent="0.25">
      <c r="A115" s="2"/>
      <c r="B115" s="3" t="s">
        <v>104</v>
      </c>
    </row>
    <row r="116" spans="1:4" hidden="1" x14ac:dyDescent="0.25">
      <c r="A116" s="2"/>
      <c r="B116" s="3" t="s">
        <v>105</v>
      </c>
    </row>
    <row r="117" spans="1:4" hidden="1" x14ac:dyDescent="0.25">
      <c r="A117" s="2"/>
      <c r="B117" s="3" t="s">
        <v>50</v>
      </c>
    </row>
    <row r="118" spans="1:4" hidden="1" x14ac:dyDescent="0.25">
      <c r="A118" s="2"/>
      <c r="B118" s="47" t="s">
        <v>106</v>
      </c>
      <c r="C118" s="5"/>
    </row>
    <row r="119" spans="1:4" hidden="1" x14ac:dyDescent="0.25">
      <c r="A119" s="2"/>
      <c r="B119" s="47" t="s">
        <v>107</v>
      </c>
      <c r="C119" s="5"/>
    </row>
    <row r="120" spans="1:4" hidden="1" x14ac:dyDescent="0.25">
      <c r="A120" s="2"/>
      <c r="B120" s="47" t="s">
        <v>108</v>
      </c>
      <c r="C120" s="5"/>
    </row>
    <row r="121" spans="1:4" hidden="1" x14ac:dyDescent="0.25">
      <c r="A121" s="2"/>
      <c r="B121" s="3" t="s">
        <v>109</v>
      </c>
    </row>
    <row r="122" spans="1:4" hidden="1" x14ac:dyDescent="0.25">
      <c r="A122" s="2"/>
      <c r="B122" s="3" t="s">
        <v>110</v>
      </c>
    </row>
    <row r="123" spans="1:4" hidden="1" x14ac:dyDescent="0.25">
      <c r="A123" s="2"/>
      <c r="B123" s="47" t="s">
        <v>111</v>
      </c>
      <c r="C123" s="5"/>
    </row>
    <row r="124" spans="1:4" hidden="1" x14ac:dyDescent="0.25">
      <c r="A124" s="2"/>
      <c r="B124" s="47" t="s">
        <v>112</v>
      </c>
      <c r="C124" s="5"/>
    </row>
    <row r="125" spans="1:4" hidden="1" x14ac:dyDescent="0.25">
      <c r="A125" s="2"/>
      <c r="B125" s="47" t="s">
        <v>113</v>
      </c>
      <c r="C125" s="5"/>
    </row>
    <row r="126" spans="1:4" hidden="1" x14ac:dyDescent="0.25">
      <c r="A126" s="2"/>
      <c r="B126" s="3" t="s">
        <v>94</v>
      </c>
    </row>
    <row r="127" spans="1:4" hidden="1" x14ac:dyDescent="0.25">
      <c r="A127" s="2"/>
      <c r="B127" s="3" t="s">
        <v>97</v>
      </c>
    </row>
    <row r="128" spans="1:4" hidden="1" x14ac:dyDescent="0.25">
      <c r="A128" s="34"/>
      <c r="B128" s="51" t="s">
        <v>114</v>
      </c>
      <c r="C128" s="36"/>
      <c r="D128" s="21"/>
    </row>
    <row r="129" spans="1:4" hidden="1" x14ac:dyDescent="0.25">
      <c r="A129" s="3"/>
      <c r="B129" s="3" t="s">
        <v>115</v>
      </c>
      <c r="C129" s="7"/>
      <c r="D129" s="21"/>
    </row>
    <row r="130" spans="1:4" x14ac:dyDescent="0.25">
      <c r="A130" s="1" t="s">
        <v>116</v>
      </c>
      <c r="B130" s="52" t="s">
        <v>68</v>
      </c>
      <c r="C130" s="28"/>
      <c r="D130" s="29">
        <v>2</v>
      </c>
    </row>
    <row r="131" spans="1:4" hidden="1" x14ac:dyDescent="0.25">
      <c r="A131" s="34"/>
      <c r="B131" s="51" t="s">
        <v>117</v>
      </c>
      <c r="C131" s="36"/>
      <c r="D131" s="21"/>
    </row>
    <row r="132" spans="1:4" hidden="1" x14ac:dyDescent="0.25">
      <c r="A132" s="3"/>
      <c r="B132" s="3" t="s">
        <v>118</v>
      </c>
      <c r="C132" s="7"/>
      <c r="D132" s="21"/>
    </row>
    <row r="133" spans="1:4" hidden="1" x14ac:dyDescent="0.25">
      <c r="B133" s="1" t="s">
        <v>119</v>
      </c>
      <c r="D133" s="20">
        <v>7</v>
      </c>
    </row>
    <row r="134" spans="1:4" hidden="1" x14ac:dyDescent="0.25">
      <c r="A134" s="2"/>
      <c r="B134" s="3" t="s">
        <v>120</v>
      </c>
    </row>
    <row r="135" spans="1:4" x14ac:dyDescent="0.25">
      <c r="A135" s="2"/>
      <c r="B135" s="51" t="s">
        <v>117</v>
      </c>
      <c r="C135" s="8"/>
      <c r="D135" s="21"/>
    </row>
    <row r="136" spans="1:4" x14ac:dyDescent="0.25">
      <c r="A136" s="1" t="s">
        <v>2</v>
      </c>
      <c r="B136" s="47" t="s">
        <v>68</v>
      </c>
      <c r="C136" s="28"/>
      <c r="D136" s="27">
        <v>7</v>
      </c>
    </row>
    <row r="137" spans="1:4" x14ac:dyDescent="0.25">
      <c r="A137" s="2"/>
      <c r="B137" s="47" t="s">
        <v>121</v>
      </c>
      <c r="C137" s="28"/>
      <c r="D137" s="27"/>
    </row>
    <row r="138" spans="1:4" x14ac:dyDescent="0.25">
      <c r="A138" s="2"/>
      <c r="B138" s="47" t="s">
        <v>3</v>
      </c>
      <c r="C138" s="5"/>
    </row>
    <row r="139" spans="1:4" hidden="1" x14ac:dyDescent="0.25">
      <c r="A139" s="2"/>
      <c r="B139" s="47" t="s">
        <v>47</v>
      </c>
      <c r="C139" s="5"/>
    </row>
    <row r="140" spans="1:4" hidden="1" x14ac:dyDescent="0.25">
      <c r="A140" s="2"/>
      <c r="B140" s="47" t="s">
        <v>122</v>
      </c>
    </row>
    <row r="141" spans="1:4" hidden="1" x14ac:dyDescent="0.25">
      <c r="A141" s="2"/>
      <c r="B141" s="47" t="s">
        <v>123</v>
      </c>
    </row>
    <row r="142" spans="1:4" x14ac:dyDescent="0.25">
      <c r="A142" s="2"/>
      <c r="B142" s="47" t="s">
        <v>47</v>
      </c>
    </row>
    <row r="143" spans="1:4" x14ac:dyDescent="0.25">
      <c r="A143" s="2"/>
      <c r="B143" s="47" t="s">
        <v>82</v>
      </c>
      <c r="C143" s="5"/>
    </row>
    <row r="144" spans="1:4" hidden="1" x14ac:dyDescent="0.25">
      <c r="A144" s="2"/>
      <c r="B144" s="47" t="s">
        <v>124</v>
      </c>
      <c r="C144" s="5"/>
    </row>
    <row r="145" spans="1:4" x14ac:dyDescent="0.25">
      <c r="A145" s="2"/>
      <c r="B145" s="47" t="s">
        <v>124</v>
      </c>
    </row>
    <row r="146" spans="1:4" hidden="1" x14ac:dyDescent="0.25">
      <c r="A146" s="34"/>
      <c r="B146" s="51" t="s">
        <v>125</v>
      </c>
      <c r="C146" s="36"/>
      <c r="D146" s="21"/>
    </row>
    <row r="147" spans="1:4" hidden="1" x14ac:dyDescent="0.25">
      <c r="A147" s="3"/>
      <c r="B147" s="3" t="s">
        <v>126</v>
      </c>
    </row>
    <row r="148" spans="1:4" hidden="1" x14ac:dyDescent="0.25">
      <c r="A148" s="2"/>
      <c r="B148" s="3" t="s">
        <v>127</v>
      </c>
    </row>
    <row r="149" spans="1:4" hidden="1" x14ac:dyDescent="0.25">
      <c r="A149" s="2"/>
      <c r="B149" s="3" t="s">
        <v>128</v>
      </c>
    </row>
    <row r="150" spans="1:4" hidden="1" x14ac:dyDescent="0.25">
      <c r="A150" s="2"/>
      <c r="B150" s="3" t="s">
        <v>97</v>
      </c>
    </row>
    <row r="151" spans="1:4" hidden="1" x14ac:dyDescent="0.25">
      <c r="A151" s="2"/>
      <c r="B151" s="3" t="s">
        <v>12</v>
      </c>
    </row>
    <row r="152" spans="1:4" hidden="1" x14ac:dyDescent="0.25">
      <c r="A152" s="2"/>
      <c r="B152" s="3" t="s">
        <v>129</v>
      </c>
      <c r="C152" s="7"/>
      <c r="D152" s="21"/>
    </row>
    <row r="153" spans="1:4" hidden="1" x14ac:dyDescent="0.25">
      <c r="A153" s="12" t="s">
        <v>130</v>
      </c>
      <c r="B153" s="12" t="s">
        <v>131</v>
      </c>
      <c r="C153" s="13"/>
      <c r="D153" s="23">
        <v>0</v>
      </c>
    </row>
    <row r="154" spans="1:4" hidden="1" x14ac:dyDescent="0.25">
      <c r="A154" s="12" t="s">
        <v>132</v>
      </c>
      <c r="B154" s="12" t="s">
        <v>133</v>
      </c>
      <c r="C154" s="14"/>
      <c r="D154" s="24">
        <v>0</v>
      </c>
    </row>
    <row r="155" spans="1:4" hidden="1" x14ac:dyDescent="0.25">
      <c r="A155" s="15"/>
      <c r="B155" s="16" t="s">
        <v>134</v>
      </c>
      <c r="C155" s="17"/>
      <c r="D155" s="25"/>
    </row>
    <row r="156" spans="1:4" hidden="1" x14ac:dyDescent="0.25">
      <c r="A156" s="15"/>
      <c r="B156" s="16" t="s">
        <v>51</v>
      </c>
      <c r="C156" s="17"/>
      <c r="D156" s="25"/>
    </row>
    <row r="157" spans="1:4" hidden="1" x14ac:dyDescent="0.25">
      <c r="A157" s="15"/>
      <c r="B157" s="16" t="s">
        <v>135</v>
      </c>
      <c r="C157" s="17"/>
      <c r="D157" s="25"/>
    </row>
    <row r="158" spans="1:4" hidden="1" x14ac:dyDescent="0.25">
      <c r="A158" s="15"/>
      <c r="B158" s="16" t="s">
        <v>95</v>
      </c>
      <c r="C158" s="17"/>
      <c r="D158" s="25"/>
    </row>
    <row r="159" spans="1:4" hidden="1" x14ac:dyDescent="0.25">
      <c r="A159" s="15"/>
      <c r="B159" s="16" t="s">
        <v>136</v>
      </c>
      <c r="C159" s="18"/>
      <c r="D159" s="26"/>
    </row>
    <row r="160" spans="1:4" x14ac:dyDescent="0.25">
      <c r="A160" s="246"/>
      <c r="B160" s="247" t="s">
        <v>125</v>
      </c>
    </row>
  </sheetData>
  <sheetProtection algorithmName="SHA-512" hashValue="l/l3OWlICGYAlBZo5ibpH00NN1qxY07EZHWrZGgncau/dG5Zs5/xODRM/O75CRWy8uhFGpq5KtH+JJGj1I9UHw==" saltValue="3uqCWMPecFi/I00FzG2odQ==" spinCount="100000" sheet="1"/>
  <sortState ref="B2:B3">
    <sortCondition ref="B2:B3"/>
  </sortState>
  <mergeCells count="1">
    <mergeCell ref="G2:J2"/>
  </mergeCells>
  <pageMargins left="0.7" right="0.7" top="0.75" bottom="0.75" header="0.3" footer="0.3"/>
  <pageSetup scale="85" fitToHeight="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f2cf5083-909b-4a6c-9f1f-a0386671d90f">Draft</Document_x0020_Status>
    <Fiscal_x0020_Year xmlns="f2cf5083-909b-4a6c-9f1f-a0386671d90f" xsi:nil="true"/>
    <Document_x0020_Type xmlns="f2cf5083-909b-4a6c-9f1f-a0386671d90f" xsi:nil="true"/>
    <External_x0020_Constituent xmlns="f2cf5083-909b-4a6c-9f1f-a0386671d90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4H External Document" ma:contentTypeID="0x01010098115E5E5C331C449D8D9CDC1D63CF7C00B63DC7F5D9A48C43B4AFDCCA07F6B857" ma:contentTypeVersion="" ma:contentTypeDescription="" ma:contentTypeScope="" ma:versionID="1c54358014bbf1e89009ac7ea4f3ee52">
  <xsd:schema xmlns:xsd="http://www.w3.org/2001/XMLSchema" xmlns:xs="http://www.w3.org/2001/XMLSchema" xmlns:p="http://schemas.microsoft.com/office/2006/metadata/properties" xmlns:ns2="f2cf5083-909b-4a6c-9f1f-a0386671d90f" xmlns:ns3="5d938070-d801-4dd4-9fe1-d2abff46a2fc" targetNamespace="http://schemas.microsoft.com/office/2006/metadata/properties" ma:root="true" ma:fieldsID="9f6af76092401bf2ce37ab2fe160cee4" ns2:_="" ns3:_="">
    <xsd:import namespace="f2cf5083-909b-4a6c-9f1f-a0386671d90f"/>
    <xsd:import namespace="5d938070-d801-4dd4-9fe1-d2abff46a2fc"/>
    <xsd:element name="properties">
      <xsd:complexType>
        <xsd:sequence>
          <xsd:element name="documentManagement">
            <xsd:complexType>
              <xsd:all>
                <xsd:element ref="ns2:External_x0020_Constituent" minOccurs="0"/>
                <xsd:element ref="ns2:Fiscal_x0020_Year" minOccurs="0"/>
                <xsd:element ref="ns2:Document_x0020_Status" minOccurs="0"/>
                <xsd:element ref="ns2:Document_x0020_Type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f5083-909b-4a6c-9f1f-a0386671d90f" elementFormDefault="qualified">
    <xsd:import namespace="http://schemas.microsoft.com/office/2006/documentManagement/types"/>
    <xsd:import namespace="http://schemas.microsoft.com/office/infopath/2007/PartnerControls"/>
    <xsd:element name="External_x0020_Constituent" ma:index="8" nillable="true" ma:displayName="External Constituent" ma:list="{3443c716-e361-4dc4-8194-c7f3560b0327}" ma:internalName="External_x0020_Constituent" ma:showField="Title" ma:web="f2cf5083-909b-4a6c-9f1f-a0386671d90f">
      <xsd:simpleType>
        <xsd:restriction base="dms:Lookup"/>
      </xsd:simpleType>
    </xsd:element>
    <xsd:element name="Fiscal_x0020_Year" ma:index="9" nillable="true" ma:displayName="Fiscal Year" ma:internalName="Fiscal_x0020_Year">
      <xsd:simpleType>
        <xsd:restriction base="dms:Text">
          <xsd:maxLength value="255"/>
        </xsd:restriction>
      </xsd:simpleType>
    </xsd:element>
    <xsd:element name="Document_x0020_Status" ma:index="10" nillable="true" ma:displayName="Document Status" ma:default="Draft" ma:format="Dropdown" ma:internalName="Document_x0020_Status">
      <xsd:simpleType>
        <xsd:restriction base="dms:Choice">
          <xsd:enumeration value="Draft"/>
          <xsd:enumeration value="Published"/>
        </xsd:restriction>
      </xsd:simpleType>
    </xsd:element>
    <xsd:element name="Document_x0020_Type" ma:index="11" nillable="true" ma:displayName="Document Type" ma:format="Dropdown" ma:internalName="Document_x0020_Type">
      <xsd:simpleType>
        <xsd:restriction base="dms:Choice">
          <xsd:enumeration value="Collateral"/>
          <xsd:enumeration value="Contracts"/>
          <xsd:enumeration value="Correspondence"/>
          <xsd:enumeration value="Financials"/>
          <xsd:enumeration value="Forms and Templates"/>
          <xsd:enumeration value="Reports"/>
        </xsd:restriction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938070-d801-4dd4-9fe1-d2abff46a2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382244-B55A-45DA-8CC7-BA3D64410C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C470BC-6AF9-4363-B8DF-FAE50DCB9A46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f2cf5083-909b-4a6c-9f1f-a0386671d90f"/>
    <ds:schemaRef ds:uri="http://purl.org/dc/terms/"/>
    <ds:schemaRef ds:uri="http://schemas.microsoft.com/office/infopath/2007/PartnerControls"/>
    <ds:schemaRef ds:uri="http://www.w3.org/XML/1998/namespace"/>
    <ds:schemaRef ds:uri="5d938070-d801-4dd4-9fe1-d2abff46a2f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E32A73-4BED-4D74-8340-A004B98964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f5083-909b-4a6c-9f1f-a0386671d90f"/>
    <ds:schemaRef ds:uri="5d938070-d801-4dd4-9fe1-d2abff46a2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Comparison Chart</vt:lpstr>
      <vt:lpstr>Summary Data</vt:lpstr>
      <vt:lpstr>Socio-economic data</vt:lpstr>
      <vt:lpstr>Counties</vt:lpstr>
      <vt:lpstr>'Comparison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Thomas (CELA)</dc:creator>
  <cp:lastModifiedBy>Upendram, Sreedhar</cp:lastModifiedBy>
  <cp:lastPrinted>2019-02-06T21:50:11Z</cp:lastPrinted>
  <dcterms:created xsi:type="dcterms:W3CDTF">2018-09-25T17:03:32Z</dcterms:created>
  <dcterms:modified xsi:type="dcterms:W3CDTF">2019-02-25T19:46:10Z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ythomas@microsoft.com</vt:lpwstr>
  </property>
  <property fmtid="{D5CDD505-2E9C-101B-9397-08002B2CF9AE}" pid="5" name="MSIP_Label_f42aa342-8706-4288-bd11-ebb85995028c_SetDate">
    <vt:lpwstr>2018-09-25T17:04:41.1751431Z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0x01010098115E5E5C331C449D8D9CDC1D63CF7C00B63DC7F5D9A48C43B4AFDCCA07F6B857</vt:lpwstr>
  </property>
</Properties>
</file>