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Y:\Information and Publications\1 - Jo's new team in OHID\MOU data publications\"/>
    </mc:Choice>
  </mc:AlternateContent>
  <xr:revisionPtr revIDLastSave="0" documentId="8_{EE9EF70F-E956-49FB-8C10-73FF3DF8B388}" xr6:coauthVersionLast="45" xr6:coauthVersionMax="45" xr10:uidLastSave="{00000000-0000-0000-0000-000000000000}"/>
  <workbookProtection workbookAlgorithmName="SHA-512" workbookHashValue="TwhuUIxDx8O5qzANdJuWxc1sl8kEXsscfmi71OYpC7V8v+jbwwtfggNIjXXP1K45xh9n79RrT1E4CYW7OtBqng==" workbookSaltValue="fJnLEPYhrAEqzjYpOY3tzA==" workbookSpinCount="100000" lockStructure="1"/>
  <bookViews>
    <workbookView xWindow="20052" yWindow="-1872" windowWidth="19416" windowHeight="14016" tabRatio="602" xr2:uid="{00000000-000D-0000-FFFF-FFFF00000000}"/>
  </bookViews>
  <sheets>
    <sheet name="Guidance" sheetId="9" r:id="rId1"/>
    <sheet name="FA4" sheetId="1" r:id="rId2"/>
    <sheet name="DataFields" sheetId="4" r:id="rId3"/>
    <sheet name="MasterList" sheetId="6" state="hidden" r:id="rId4"/>
    <sheet name="Options" sheetId="10" state="hidden" r:id="rId5"/>
    <sheet name="Pivot" sheetId="11" state="hidden" r:id="rId6"/>
  </sheets>
  <definedNames>
    <definedName name="_xlnm._FilterDatabase" localSheetId="3" hidden="1">MasterList!$A$1:$I$343</definedName>
  </definedNames>
  <calcPr calcId="191029"/>
  <pivotCaches>
    <pivotCache cacheId="1"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0" i="6" l="1"/>
  <c r="E275" i="6"/>
  <c r="E277" i="6"/>
  <c r="E279" i="6" l="1"/>
  <c r="E278" i="6"/>
  <c r="B69" i="4" l="1"/>
  <c r="B74" i="1"/>
  <c r="C74" i="1" s="1"/>
  <c r="B68" i="4" s="1"/>
  <c r="M74" i="1"/>
  <c r="O74" i="1"/>
  <c r="E32" i="6" l="1"/>
  <c r="D2" i="4" l="1"/>
  <c r="E16" i="6"/>
  <c r="E17" i="6"/>
  <c r="E18" i="6"/>
  <c r="E19" i="6"/>
  <c r="E20" i="6"/>
  <c r="E29" i="6" l="1"/>
  <c r="E200" i="6" l="1"/>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339" i="6" l="1"/>
  <c r="E142" i="6"/>
  <c r="E77" i="6"/>
  <c r="E280" i="6" l="1"/>
  <c r="E72" i="6"/>
  <c r="E66" i="6"/>
  <c r="E106" i="6"/>
  <c r="E100" i="6"/>
  <c r="E107" i="6"/>
  <c r="E101" i="6"/>
  <c r="E102" i="6"/>
  <c r="E108" i="6"/>
  <c r="E103" i="6"/>
  <c r="E109" i="6"/>
  <c r="E104" i="6"/>
  <c r="E105" i="6"/>
  <c r="B73" i="1" l="1"/>
  <c r="B72" i="1"/>
  <c r="E199" i="6" l="1"/>
  <c r="E172" i="6"/>
  <c r="E153" i="6"/>
  <c r="E174" i="6"/>
  <c r="E155" i="6"/>
  <c r="E187" i="6"/>
  <c r="E168" i="6"/>
  <c r="E176" i="6"/>
  <c r="E157" i="6"/>
  <c r="E177" i="6"/>
  <c r="E158" i="6"/>
  <c r="E178" i="6"/>
  <c r="E159" i="6"/>
  <c r="E179" i="6"/>
  <c r="E160" i="6"/>
  <c r="E175" i="6"/>
  <c r="E156" i="6"/>
  <c r="E180" i="6"/>
  <c r="E161" i="6"/>
  <c r="E181" i="6"/>
  <c r="E162" i="6"/>
  <c r="E182" i="6"/>
  <c r="E163" i="6"/>
  <c r="E183" i="6"/>
  <c r="E164" i="6"/>
  <c r="E184" i="6"/>
  <c r="E165" i="6"/>
  <c r="E185" i="6"/>
  <c r="E166" i="6"/>
  <c r="E186" i="6"/>
  <c r="E167" i="6"/>
  <c r="E151" i="6"/>
  <c r="E171" i="6"/>
  <c r="E152" i="6"/>
  <c r="E173" i="6"/>
  <c r="E154" i="6"/>
  <c r="E169" i="6"/>
  <c r="E150" i="6"/>
  <c r="E91" i="6"/>
  <c r="E96" i="6"/>
  <c r="M63" i="1" l="1"/>
  <c r="O63" i="1"/>
  <c r="M64" i="1"/>
  <c r="O64" i="1"/>
  <c r="M65" i="1"/>
  <c r="O65" i="1"/>
  <c r="M66" i="1"/>
  <c r="O66" i="1"/>
  <c r="M67" i="1"/>
  <c r="O67" i="1"/>
  <c r="M68" i="1"/>
  <c r="O68" i="1"/>
  <c r="M69" i="1"/>
  <c r="O69" i="1"/>
  <c r="M70" i="1"/>
  <c r="O70" i="1"/>
  <c r="M71" i="1"/>
  <c r="O71" i="1"/>
  <c r="M72" i="1"/>
  <c r="O72" i="1"/>
  <c r="M73" i="1"/>
  <c r="O73" i="1"/>
  <c r="M36" i="1"/>
  <c r="O36" i="1"/>
  <c r="M37" i="1"/>
  <c r="O37" i="1"/>
  <c r="M38" i="1"/>
  <c r="O38" i="1"/>
  <c r="M39" i="1"/>
  <c r="O39" i="1"/>
  <c r="M40" i="1"/>
  <c r="O40" i="1"/>
  <c r="M41" i="1"/>
  <c r="O41" i="1"/>
  <c r="M42" i="1"/>
  <c r="O42" i="1"/>
  <c r="M43" i="1"/>
  <c r="O43" i="1"/>
  <c r="M44" i="1"/>
  <c r="O44" i="1"/>
  <c r="M45" i="1"/>
  <c r="O45" i="1"/>
  <c r="M46" i="1"/>
  <c r="O46" i="1"/>
  <c r="M47" i="1"/>
  <c r="O47" i="1"/>
  <c r="M48" i="1"/>
  <c r="O48" i="1"/>
  <c r="M49" i="1"/>
  <c r="O49" i="1"/>
  <c r="M50" i="1"/>
  <c r="O50" i="1"/>
  <c r="M51" i="1"/>
  <c r="O51" i="1"/>
  <c r="M52" i="1"/>
  <c r="O52" i="1"/>
  <c r="M53" i="1"/>
  <c r="O53" i="1"/>
  <c r="M54" i="1"/>
  <c r="O54" i="1"/>
  <c r="M55" i="1"/>
  <c r="O55" i="1"/>
  <c r="M56" i="1"/>
  <c r="O56" i="1"/>
  <c r="M57" i="1"/>
  <c r="O57" i="1"/>
  <c r="M58" i="1"/>
  <c r="O58" i="1"/>
  <c r="M59" i="1"/>
  <c r="O59" i="1"/>
  <c r="M60" i="1"/>
  <c r="O60" i="1"/>
  <c r="M61" i="1"/>
  <c r="O61" i="1"/>
  <c r="M62" i="1"/>
  <c r="O62" i="1"/>
  <c r="C73" i="1"/>
  <c r="B67" i="4" s="1"/>
  <c r="C72" i="1"/>
  <c r="B66" i="4" s="1"/>
  <c r="B71" i="1"/>
  <c r="C71" i="1" s="1"/>
  <c r="B65" i="4" s="1"/>
  <c r="B70" i="1"/>
  <c r="C70" i="1" s="1"/>
  <c r="B64" i="4" s="1"/>
  <c r="B69" i="1"/>
  <c r="C69" i="1" s="1"/>
  <c r="B63" i="4" s="1"/>
  <c r="B68" i="1"/>
  <c r="C68" i="1" s="1"/>
  <c r="B62" i="4" s="1"/>
  <c r="B67" i="1"/>
  <c r="C67" i="1" s="1"/>
  <c r="B61" i="4" s="1"/>
  <c r="B66" i="1"/>
  <c r="C66" i="1" s="1"/>
  <c r="B60" i="4" s="1"/>
  <c r="B65" i="1"/>
  <c r="C65" i="1" s="1"/>
  <c r="B59" i="4" s="1"/>
  <c r="B64" i="1"/>
  <c r="C64" i="1" s="1"/>
  <c r="B58" i="4" s="1"/>
  <c r="B63" i="1"/>
  <c r="C63" i="1" s="1"/>
  <c r="B57" i="4" s="1"/>
  <c r="B62" i="1"/>
  <c r="C62" i="1" s="1"/>
  <c r="B56" i="4" s="1"/>
  <c r="B61" i="1"/>
  <c r="C61" i="1" s="1"/>
  <c r="B55" i="4" s="1"/>
  <c r="B60" i="1"/>
  <c r="C60" i="1" s="1"/>
  <c r="B54" i="4" s="1"/>
  <c r="B59" i="1"/>
  <c r="C59" i="1" s="1"/>
  <c r="B53" i="4" s="1"/>
  <c r="B58" i="1"/>
  <c r="C58" i="1" s="1"/>
  <c r="B52" i="4" s="1"/>
  <c r="B57" i="1"/>
  <c r="C57" i="1" s="1"/>
  <c r="B51" i="4" s="1"/>
  <c r="B56" i="1"/>
  <c r="C56" i="1" s="1"/>
  <c r="B50" i="4" s="1"/>
  <c r="B55" i="1"/>
  <c r="C55" i="1" s="1"/>
  <c r="B49" i="4" s="1"/>
  <c r="B54" i="1"/>
  <c r="C54" i="1" s="1"/>
  <c r="B48" i="4" s="1"/>
  <c r="B53" i="1"/>
  <c r="C53" i="1" s="1"/>
  <c r="B47" i="4" s="1"/>
  <c r="B52" i="1"/>
  <c r="C52" i="1" s="1"/>
  <c r="B46" i="4" s="1"/>
  <c r="B51" i="1"/>
  <c r="C51" i="1" s="1"/>
  <c r="B45" i="4" s="1"/>
  <c r="B50" i="1"/>
  <c r="C50" i="1" s="1"/>
  <c r="B44" i="4" s="1"/>
  <c r="B49" i="1"/>
  <c r="C49" i="1" s="1"/>
  <c r="B43" i="4" s="1"/>
  <c r="B48" i="1"/>
  <c r="C48" i="1" s="1"/>
  <c r="B42" i="4" s="1"/>
  <c r="B47" i="1"/>
  <c r="C47" i="1" s="1"/>
  <c r="B41" i="4" s="1"/>
  <c r="B46" i="1"/>
  <c r="C46" i="1" s="1"/>
  <c r="B40" i="4" s="1"/>
  <c r="B45" i="1"/>
  <c r="C45" i="1" s="1"/>
  <c r="B39" i="4" s="1"/>
  <c r="B44" i="1"/>
  <c r="C44" i="1" s="1"/>
  <c r="B38" i="4" s="1"/>
  <c r="B43" i="1"/>
  <c r="C43" i="1" s="1"/>
  <c r="B37" i="4" s="1"/>
  <c r="B42" i="1"/>
  <c r="C42" i="1" s="1"/>
  <c r="B36" i="4" s="1"/>
  <c r="B41" i="1"/>
  <c r="C41" i="1" s="1"/>
  <c r="B35" i="4" s="1"/>
  <c r="B40" i="1"/>
  <c r="C40" i="1" s="1"/>
  <c r="B34" i="4" s="1"/>
  <c r="B39" i="1"/>
  <c r="C39" i="1" s="1"/>
  <c r="B33" i="4" s="1"/>
  <c r="B38" i="1"/>
  <c r="C38" i="1" s="1"/>
  <c r="B32" i="4" s="1"/>
  <c r="B37" i="1"/>
  <c r="C37" i="1" s="1"/>
  <c r="B31" i="4" s="1"/>
  <c r="B36" i="1"/>
  <c r="C36" i="1" s="1"/>
  <c r="B30" i="4" s="1"/>
  <c r="E2" i="6"/>
  <c r="E8" i="6"/>
  <c r="E3" i="6"/>
  <c r="E9" i="6"/>
  <c r="E4" i="6"/>
  <c r="E10" i="6"/>
  <c r="E11" i="6"/>
  <c r="E12" i="6"/>
  <c r="E5" i="6"/>
  <c r="E13" i="6"/>
  <c r="E14" i="6"/>
  <c r="E6" i="6"/>
  <c r="E15" i="6"/>
  <c r="E40" i="6"/>
  <c r="E41" i="6"/>
  <c r="E42" i="6"/>
  <c r="E43" i="6"/>
  <c r="E45" i="6"/>
  <c r="E21" i="6"/>
  <c r="E46" i="6"/>
  <c r="E22" i="6"/>
  <c r="E47" i="6"/>
  <c r="E23" i="6"/>
  <c r="E48" i="6"/>
  <c r="E24" i="6"/>
  <c r="E49" i="6"/>
  <c r="E25" i="6"/>
  <c r="E50" i="6"/>
  <c r="E26" i="6"/>
  <c r="E51" i="6"/>
  <c r="E27" i="6"/>
  <c r="E52" i="6"/>
  <c r="E28" i="6"/>
  <c r="E53" i="6"/>
  <c r="E54" i="6"/>
  <c r="E30" i="6"/>
  <c r="E55" i="6"/>
  <c r="E31" i="6"/>
  <c r="E56" i="6"/>
  <c r="E58" i="6"/>
  <c r="E33" i="6"/>
  <c r="E59" i="6"/>
  <c r="E34" i="6"/>
  <c r="E60" i="6"/>
  <c r="E57" i="6"/>
  <c r="E35" i="6"/>
  <c r="E61" i="6"/>
  <c r="E44" i="6"/>
  <c r="E36" i="6"/>
  <c r="E62" i="6"/>
  <c r="E37" i="6"/>
  <c r="E63" i="6"/>
  <c r="E38" i="6"/>
  <c r="E64" i="6"/>
  <c r="E39" i="6"/>
  <c r="E65" i="6"/>
  <c r="E67" i="6"/>
  <c r="E68" i="6"/>
  <c r="E69" i="6"/>
  <c r="E70" i="6"/>
  <c r="E71" i="6"/>
  <c r="E82" i="6"/>
  <c r="E75" i="6"/>
  <c r="E79" i="6"/>
  <c r="E73" i="6"/>
  <c r="E80" i="6"/>
  <c r="E74" i="6"/>
  <c r="E85" i="6"/>
  <c r="E76" i="6"/>
  <c r="E88" i="6"/>
  <c r="E89" i="6"/>
  <c r="E94" i="6"/>
  <c r="E90" i="6"/>
  <c r="E95" i="6"/>
  <c r="E92" i="6"/>
  <c r="E97" i="6"/>
  <c r="E93" i="6"/>
  <c r="E98" i="6"/>
  <c r="E99" i="6"/>
  <c r="E111" i="6"/>
  <c r="E112" i="6"/>
  <c r="E113" i="6"/>
  <c r="E114" i="6"/>
  <c r="E124" i="6"/>
  <c r="E115" i="6"/>
  <c r="E125" i="6"/>
  <c r="E116" i="6"/>
  <c r="E126" i="6"/>
  <c r="E117" i="6"/>
  <c r="E127" i="6"/>
  <c r="E118" i="6"/>
  <c r="E128" i="6"/>
  <c r="E119" i="6"/>
  <c r="E129" i="6"/>
  <c r="E120" i="6"/>
  <c r="E130" i="6"/>
  <c r="E121" i="6"/>
  <c r="E131" i="6"/>
  <c r="E122" i="6"/>
  <c r="E132" i="6"/>
  <c r="E123" i="6"/>
  <c r="E133" i="6"/>
  <c r="E138" i="6"/>
  <c r="E134" i="6"/>
  <c r="E139" i="6"/>
  <c r="E135" i="6"/>
  <c r="E140" i="6"/>
  <c r="E136" i="6"/>
  <c r="E141" i="6"/>
  <c r="E137" i="6"/>
  <c r="E307" i="6"/>
  <c r="E78" i="6"/>
  <c r="E327" i="6"/>
  <c r="E81" i="6"/>
  <c r="E83" i="6"/>
  <c r="E84" i="6"/>
  <c r="E86" i="6"/>
  <c r="E87" i="6"/>
  <c r="E143" i="6"/>
  <c r="E144" i="6"/>
  <c r="E145" i="6"/>
  <c r="E146" i="6"/>
  <c r="E147" i="6"/>
  <c r="E148" i="6"/>
  <c r="E149" i="6"/>
  <c r="E170" i="6"/>
  <c r="E188" i="6"/>
  <c r="E189" i="6"/>
  <c r="E190" i="6"/>
  <c r="E191" i="6"/>
  <c r="E192" i="6"/>
  <c r="E193" i="6"/>
  <c r="E194" i="6"/>
  <c r="E195" i="6"/>
  <c r="E196" i="6"/>
  <c r="E197" i="6"/>
  <c r="E198" i="6"/>
  <c r="E254" i="6"/>
  <c r="E255" i="6"/>
  <c r="E256" i="6"/>
  <c r="E257" i="6"/>
  <c r="E264" i="6"/>
  <c r="E258" i="6"/>
  <c r="E265" i="6"/>
  <c r="E259" i="6"/>
  <c r="E266" i="6"/>
  <c r="E260" i="6"/>
  <c r="E267" i="6"/>
  <c r="E261" i="6"/>
  <c r="E268" i="6"/>
  <c r="E262" i="6"/>
  <c r="E269" i="6"/>
  <c r="E263" i="6"/>
  <c r="E270" i="6"/>
  <c r="E271" i="6"/>
  <c r="E272" i="6"/>
  <c r="E273" i="6"/>
  <c r="E274" i="6"/>
  <c r="E276" i="6"/>
  <c r="E281" i="6"/>
  <c r="E302" i="6"/>
  <c r="E282" i="6"/>
  <c r="E303" i="6"/>
  <c r="E283" i="6"/>
  <c r="E304" i="6"/>
  <c r="E284" i="6"/>
  <c r="E305" i="6"/>
  <c r="E306" i="6"/>
  <c r="E308" i="6"/>
  <c r="E309" i="6"/>
  <c r="E285" i="6"/>
  <c r="E310" i="6"/>
  <c r="E286" i="6"/>
  <c r="E311" i="6"/>
  <c r="E312" i="6"/>
  <c r="E287" i="6"/>
  <c r="E313" i="6"/>
  <c r="E288" i="6"/>
  <c r="E314" i="6"/>
  <c r="E315" i="6"/>
  <c r="E289" i="6"/>
  <c r="E316" i="6"/>
  <c r="E317" i="6"/>
  <c r="E318" i="6"/>
  <c r="E290" i="6"/>
  <c r="E319" i="6"/>
  <c r="E291" i="6"/>
  <c r="E320" i="6"/>
  <c r="E292" i="6"/>
  <c r="E321" i="6"/>
  <c r="E322" i="6"/>
  <c r="E293" i="6"/>
  <c r="E323" i="6"/>
  <c r="E324" i="6"/>
  <c r="E294" i="6"/>
  <c r="E325" i="6"/>
  <c r="E326" i="6"/>
  <c r="E328" i="6"/>
  <c r="E295" i="6"/>
  <c r="E329" i="6"/>
  <c r="E296" i="6"/>
  <c r="E330" i="6"/>
  <c r="E297" i="6"/>
  <c r="E331" i="6"/>
  <c r="E332" i="6"/>
  <c r="E333" i="6"/>
  <c r="E298" i="6"/>
  <c r="E334" i="6"/>
  <c r="E335" i="6"/>
  <c r="E336" i="6"/>
  <c r="E337" i="6"/>
  <c r="E299" i="6"/>
  <c r="E338" i="6"/>
  <c r="E300" i="6"/>
  <c r="E340" i="6"/>
  <c r="E341" i="6"/>
  <c r="E301" i="6"/>
  <c r="E342" i="6"/>
  <c r="E343" i="6"/>
  <c r="E7" i="6"/>
  <c r="M32" i="1" l="1"/>
  <c r="O32" i="1"/>
  <c r="M33" i="1"/>
  <c r="O33" i="1"/>
  <c r="M34" i="1"/>
  <c r="O34" i="1"/>
  <c r="M35" i="1"/>
  <c r="O35" i="1"/>
  <c r="B35" i="1" l="1"/>
  <c r="B34" i="1"/>
  <c r="B33" i="1"/>
  <c r="B32" i="1"/>
  <c r="B31" i="1"/>
  <c r="C31" i="1" s="1"/>
  <c r="B30" i="1"/>
  <c r="C30" i="1" s="1"/>
  <c r="B29" i="1"/>
  <c r="C29" i="1" s="1"/>
  <c r="B28" i="1"/>
  <c r="C28" i="1" s="1"/>
  <c r="B27" i="1"/>
  <c r="C27" i="1" s="1"/>
  <c r="B26" i="1"/>
  <c r="C26" i="1" s="1"/>
  <c r="B25" i="1"/>
  <c r="C25" i="1" s="1"/>
  <c r="B24" i="1"/>
  <c r="C24" i="1" s="1"/>
  <c r="B23" i="1"/>
  <c r="C23" i="1" s="1"/>
  <c r="B22" i="1"/>
  <c r="C22" i="1" s="1"/>
  <c r="B21" i="1"/>
  <c r="C21" i="1" s="1"/>
  <c r="B20" i="1"/>
  <c r="C20" i="1" s="1"/>
  <c r="B19" i="1"/>
  <c r="C19" i="1" s="1"/>
  <c r="B18" i="1"/>
  <c r="C18" i="1" s="1"/>
  <c r="B17" i="1"/>
  <c r="C17" i="1" s="1"/>
  <c r="B16" i="1"/>
  <c r="C16" i="1" s="1"/>
  <c r="B15" i="1"/>
  <c r="C15" i="1" s="1"/>
  <c r="B14" i="1"/>
  <c r="C14" i="1" s="1"/>
  <c r="B13" i="1"/>
  <c r="C13" i="1" s="1"/>
  <c r="B12" i="1"/>
  <c r="C12" i="1" s="1"/>
  <c r="C32" i="1" l="1"/>
  <c r="B26" i="4" s="1"/>
  <c r="C33" i="1"/>
  <c r="B27" i="4" s="1"/>
  <c r="C34" i="1"/>
  <c r="B28" i="4" s="1"/>
  <c r="C35" i="1"/>
  <c r="B29" i="4" s="1"/>
  <c r="M10" i="1"/>
  <c r="M12" i="1"/>
  <c r="M13" i="1"/>
  <c r="M14" i="1"/>
  <c r="M15" i="1"/>
  <c r="M16" i="1"/>
  <c r="M17" i="1"/>
  <c r="M18" i="1"/>
  <c r="M19" i="1"/>
  <c r="M20" i="1"/>
  <c r="M21" i="1"/>
  <c r="M22" i="1"/>
  <c r="M23" i="1"/>
  <c r="M24" i="1"/>
  <c r="M25" i="1"/>
  <c r="M26" i="1"/>
  <c r="M27" i="1"/>
  <c r="M28" i="1"/>
  <c r="M29" i="1"/>
  <c r="M30" i="1"/>
  <c r="M31" i="1"/>
  <c r="M11" i="1"/>
  <c r="O13" i="1" l="1"/>
  <c r="O14" i="1"/>
  <c r="O15" i="1"/>
  <c r="O16" i="1"/>
  <c r="O17" i="1"/>
  <c r="O18" i="1"/>
  <c r="O19" i="1"/>
  <c r="O20" i="1"/>
  <c r="O21" i="1"/>
  <c r="O22" i="1"/>
  <c r="O23" i="1"/>
  <c r="O24" i="1"/>
  <c r="O25" i="1"/>
  <c r="O26" i="1"/>
  <c r="O27" i="1"/>
  <c r="O28" i="1"/>
  <c r="O29" i="1"/>
  <c r="O30" i="1"/>
  <c r="O31" i="1"/>
  <c r="O11" i="1"/>
  <c r="O12" i="1"/>
  <c r="B7" i="4"/>
  <c r="B8" i="4"/>
  <c r="B9" i="4"/>
  <c r="B10" i="4"/>
  <c r="B11" i="4"/>
  <c r="B12" i="4"/>
  <c r="B13" i="4"/>
  <c r="B14" i="4"/>
  <c r="B15" i="4"/>
  <c r="B16" i="4"/>
  <c r="B17" i="4"/>
  <c r="B18" i="4"/>
  <c r="B19" i="4"/>
  <c r="B20" i="4"/>
  <c r="B21" i="4"/>
  <c r="B22" i="4"/>
  <c r="B23" i="4"/>
  <c r="B24" i="4"/>
  <c r="B25" i="4"/>
  <c r="B6" i="4"/>
  <c r="O10" i="1"/>
</calcChain>
</file>

<file path=xl/sharedStrings.xml><?xml version="1.0" encoding="utf-8"?>
<sst xmlns="http://schemas.openxmlformats.org/spreadsheetml/2006/main" count="2988" uniqueCount="981">
  <si>
    <t>Commentary / explanatory note</t>
  </si>
  <si>
    <r>
      <t xml:space="preserve">Submitted by 
</t>
    </r>
    <r>
      <rPr>
        <sz val="11"/>
        <color indexed="8"/>
        <rFont val="Arial"/>
        <family val="2"/>
      </rPr>
      <t>(name, title and organisation)</t>
    </r>
  </si>
  <si>
    <r>
      <t xml:space="preserve">Submitted by 
</t>
    </r>
    <r>
      <rPr>
        <sz val="11"/>
        <color indexed="8"/>
        <rFont val="Arial"/>
        <family val="2"/>
      </rPr>
      <t>(email address)</t>
    </r>
  </si>
  <si>
    <r>
      <t xml:space="preserve">Signed off by 
</t>
    </r>
    <r>
      <rPr>
        <sz val="11"/>
        <color indexed="8"/>
        <rFont val="Arial"/>
        <family val="2"/>
      </rPr>
      <t>(email address)</t>
    </r>
  </si>
  <si>
    <t>Reporting period</t>
  </si>
  <si>
    <t>Maternal DOB</t>
  </si>
  <si>
    <t>Specimen date</t>
  </si>
  <si>
    <t>IVF details</t>
  </si>
  <si>
    <t>Previous trisomy</t>
  </si>
  <si>
    <t>Airedale NHS Foundation Trust</t>
  </si>
  <si>
    <t>Ashford and St Peter's Hospitals NHS Foundation Trust</t>
  </si>
  <si>
    <t>Barking, Havering and Redbridge University Hospitals NHS Trust</t>
  </si>
  <si>
    <t>Barnsley Hospital NHS Foundation Trust</t>
  </si>
  <si>
    <t>Barts Health NHS Trust (Newham)</t>
  </si>
  <si>
    <t>Barts Health NHS Trust (Royal London)</t>
  </si>
  <si>
    <t>Barts Health NHS Trust (Whipps Cross)</t>
  </si>
  <si>
    <t>Birmingham Women's and Children's NHS Foundation Trust</t>
  </si>
  <si>
    <t>Blackpool Teaching Hospitals NHS Foundation Trust</t>
  </si>
  <si>
    <t>Bolton NHS Foundation Trust</t>
  </si>
  <si>
    <t>Bradford Teaching Hospitals NHS Foundation Trust</t>
  </si>
  <si>
    <t>Buckinghamshire Healthcare NHS Trust</t>
  </si>
  <si>
    <t>Calderdale and Huddersfield NHS Foundation Trust</t>
  </si>
  <si>
    <t>Cambridge University Hospitals NHS Foundation Trust</t>
  </si>
  <si>
    <t>Chelsea and Westminster Hospital NHS Foundation Trust</t>
  </si>
  <si>
    <t>Chelsea and Westminster Hospital NHS Foundation Trust (West Middlesex)</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</si>
  <si>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</si>
  <si>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</si>
  <si>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</si>
  <si>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</si>
  <si>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</si>
  <si>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</si>
  <si>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</si>
  <si>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</si>
  <si>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</si>
  <si>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</si>
  <si>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</si>
  <si>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 (Colchester)</t>
  </si>
  <si>
    <t>East Suffolk and North Essex NHS Foundation Trust (Ipswich)</t>
  </si>
  <si>
    <t>East Sussex Healthcare NHS Trust</t>
  </si>
  <si>
    <t>Epsom and St Helier University Hospitals NHS Trust (Epsom)</t>
  </si>
  <si>
    <t>Epsom and St Helier University Hospitals NHS Trust (St Helier)</t>
  </si>
  <si>
    <t>Frimley Health NHS Foundation Trust (Frimley)</t>
  </si>
  <si>
    <t>Frimley Health NHS Foundation Trust (Wexham)</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</si>
  <si>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</si>
  <si>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</si>
  <si>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</si>
  <si>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</si>
  <si>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</si>
  <si>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</si>
  <si>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</si>
  <si>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</si>
  <si>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Imperial College Healthcare NHS Trust (QCCH)</t>
  </si>
  <si>
    <t>Imperial College Healthcare NHS Trust (St Mary's)</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</si>
  <si>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</si>
  <si>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</si>
  <si>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</si>
  <si>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</si>
  <si>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</si>
  <si>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</si>
  <si>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 (Lewisham)</t>
  </si>
  <si>
    <t>Lewisham and Greenwich NHS Trust (QEH)</t>
  </si>
  <si>
    <t>Liverpool Women's NHS Foundation Trust</t>
  </si>
  <si>
    <t>London North West University Healthcare NHS Trust</t>
  </si>
  <si>
    <t>Maidstone and Tunbridge Wells NHS Trust</t>
  </si>
  <si>
    <t>Manchester University NHS Foundation Trust (South)</t>
  </si>
  <si>
    <t>Medway NHS Foundation Trust</t>
  </si>
  <si>
    <t>Mid Cheshire Hospitals NHS Foundation Trust</t>
  </si>
  <si>
    <t>Mid Yorkshire Hospitals NHS Trust</t>
  </si>
  <si>
    <t>Milton Keynes University Hospital NHS Foundation Trust</t>
  </si>
  <si>
    <t>Norfolk and Norwich University Hospitals NHS Foundation Trust</t>
  </si>
  <si>
    <t>North Bristol NHS Trust</t>
  </si>
  <si>
    <t>North Middlesex University Hospital NHS Trust</t>
  </si>
  <si>
    <t>North Tees and Hartlepool NHS Foundation Trust</t>
  </si>
  <si>
    <t>North West Anglia NHS Foundation Trust (Hinchingbrooke)</t>
  </si>
  <si>
    <t>North West Anglia NHS Foundation Trust (Peterborough)</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</si>
  <si>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</si>
  <si>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</si>
  <si>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</si>
  <si>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</si>
  <si>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</si>
  <si>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</si>
  <si>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Royal Berkshire NHS Foundation Trust</t>
  </si>
  <si>
    <t>Royal Cornwall Hospitals NHS Trust</t>
  </si>
  <si>
    <t>Royal Devon and Exeter NHS Foundation Trust</t>
  </si>
  <si>
    <t>Royal Free London NHS Foundation Trust</t>
  </si>
  <si>
    <t>Royal Free London NHS Foundation Trust (Barnet)</t>
  </si>
  <si>
    <t>Royal Surrey County Hospital NHS Foundation Trust</t>
  </si>
  <si>
    <t>Royal United Hospitals Bath NHS Foundation Trust</t>
  </si>
  <si>
    <t>Salisbury NHS Foundation Trust</t>
  </si>
  <si>
    <t>Sandwell and West Birmingham Hospitals NHS Trust</t>
  </si>
  <si>
    <t>Sheffield Teaching Hospitals NHS Foundation Trust</t>
  </si>
  <si>
    <t>Sherwood Forest Hospitals NHS Foundation Trust</t>
  </si>
  <si>
    <t>South Tees Hospitals NHS Foundation Trust</t>
  </si>
  <si>
    <t>South Warwickshire NHS Foundation Trust</t>
  </si>
  <si>
    <t>Southport and Ormskirk Hospital NHS Trust</t>
  </si>
  <si>
    <t>St George's University Hospitals NHS Foundation Trust</t>
  </si>
  <si>
    <t>Stockport NHS Foundation Trust</t>
  </si>
  <si>
    <t>Surrey and Sussex Healthcare NHS Trust</t>
  </si>
  <si>
    <t>Tameside and Glossop Integrated Care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</si>
  <si>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</si>
  <si>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</si>
  <si>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</si>
  <si>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</si>
  <si>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</si>
  <si>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Rotherham NHS Foundation Trust</t>
  </si>
  <si>
    <t>The Royal Wolverhampton NHS Trust</t>
  </si>
  <si>
    <t>Torbay and South Devon NHS Foundation Trust</t>
  </si>
  <si>
    <t>United Lincolnshire Hospitals NHS Trust</t>
  </si>
  <si>
    <t>University Hospital Southampton NHS Foundation Trust</t>
  </si>
  <si>
    <t>University Hospitals Birmingham NHS Foundation Trust</t>
  </si>
  <si>
    <t>University Hospitals Coventry and Warwickshire NHS Trust</t>
  </si>
  <si>
    <t>University Hospitals of Derby and Burton NHS Foundation Trust (Burton)</t>
  </si>
  <si>
    <t>University Hospitals of Derby and Burton NHS Foundation Trust (Derby)</t>
  </si>
  <si>
    <t>University Hospitals of Leicester NHS Trust</t>
  </si>
  <si>
    <t>University Hospitals of Morecambe Bay NHS Foundation Trust</t>
  </si>
  <si>
    <t>University Hospitals of North Midlands NHS Trust</t>
  </si>
  <si>
    <t>University Hospitals Plymouth NHS Trust</t>
  </si>
  <si>
    <t>Walsall Healthcare NHS Trust</t>
  </si>
  <si>
    <t>West Hertfordshire Hospitals NHS Trust</t>
  </si>
  <si>
    <t>West Suffolk NHS Foundation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</si>
  <si>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</si>
  <si>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</si>
  <si>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</si>
  <si>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</si>
  <si>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</si>
  <si>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</si>
  <si>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Example of correct submission</t>
  </si>
  <si>
    <t>Example of incorrect submission</t>
  </si>
  <si>
    <t>Acceptable threshold</t>
  </si>
  <si>
    <t>Achievable threshold</t>
  </si>
  <si>
    <t>Maternity service: 
These will be copied over from the previous tab</t>
  </si>
  <si>
    <t>Maternal weight in kg</t>
  </si>
  <si>
    <t>Nuchal translucency measurement (where appropriate)</t>
  </si>
  <si>
    <t>If twins, chorionicity</t>
  </si>
  <si>
    <t>Number of samples where you have had to recalculate the result after reporting</t>
  </si>
  <si>
    <t>Commentary / explanatory note about this data or other reason for an inadequate sample</t>
  </si>
  <si>
    <t>Guidance for completing this table:</t>
  </si>
  <si>
    <t>Use the categories in the table to count the number of data fields not completed correctly</t>
  </si>
  <si>
    <t>Diabetes information</t>
  </si>
  <si>
    <t>Screening choice: T21 or T13/18 or both</t>
  </si>
  <si>
    <t>Patient identifier - to enable matching of the sample with the request as defined by the laboratory policy</t>
  </si>
  <si>
    <t>Examples of incorrect data fields could include where a data field was left blank (such as smoking status), or where the wrong information was entered</t>
  </si>
  <si>
    <t>If you have had to contact the requestor to enquire about the completion of the data field then you should count it as not correctly completed</t>
  </si>
  <si>
    <t>Incomplete and/or incorrect data fields - please use these categories to count the number of data fields not completed correctly for samples received during the reporting period</t>
  </si>
  <si>
    <t>Smoking status</t>
  </si>
  <si>
    <t>Please use the commentary box at the end to tell us of any other data field</t>
  </si>
  <si>
    <t>Family origin of pregnant woman</t>
  </si>
  <si>
    <t>The categories in this table are those essential for the chance result calculation</t>
  </si>
  <si>
    <t>Please choose only ONE overall reason for why the sample was inadequate, using the following categories in order of priority:</t>
  </si>
  <si>
    <t>For example: where you receive duplicate samples for the same woman</t>
  </si>
  <si>
    <t>Laboratory</t>
  </si>
  <si>
    <t>Hospital</t>
  </si>
  <si>
    <t>Name of laboratory responsible for submission</t>
  </si>
  <si>
    <t>Networks</t>
  </si>
  <si>
    <t>Leeds</t>
  </si>
  <si>
    <t>Newcastle</t>
  </si>
  <si>
    <t>Cambridge (Addenbrookes)</t>
  </si>
  <si>
    <t>Bolton</t>
  </si>
  <si>
    <t>Nottingham</t>
  </si>
  <si>
    <t>Norfolk and Norwich</t>
  </si>
  <si>
    <t>Hinchingbrooke (COLN quad)</t>
  </si>
  <si>
    <t>Ipswich (COLN quad)</t>
  </si>
  <si>
    <t>James Paget (COLN quad)</t>
  </si>
  <si>
    <t>Norfolk and Norwich (COLN quad)</t>
  </si>
  <si>
    <t>Peterborough (COLN quad)</t>
  </si>
  <si>
    <t>Queen Elizabeth King's Lynn - Norfolk (COLN quad)</t>
  </si>
  <si>
    <t>Cambridge - Rosie (COLN quad)</t>
  </si>
  <si>
    <t>West Suffolk (COLN quad)</t>
  </si>
  <si>
    <t>Birmingham Women's and Children's</t>
  </si>
  <si>
    <t>Birmingham Women's and Children's (combined)</t>
  </si>
  <si>
    <t>Worcester - Alexandra (combined)</t>
  </si>
  <si>
    <t>Bedford (combined)</t>
  </si>
  <si>
    <t>Ealing (combined)</t>
  </si>
  <si>
    <t>East and North Hertfordshire (combined)</t>
  </si>
  <si>
    <t>George Eliot (combined)</t>
  </si>
  <si>
    <t>Wye Valley - Hereford (combined)</t>
  </si>
  <si>
    <t>Hillingdon (combined)</t>
  </si>
  <si>
    <t>Imperial - QCCH (combined)</t>
  </si>
  <si>
    <t>Imperial - St Mary's (combined)</t>
  </si>
  <si>
    <t>Luton and Dunstable (combined)</t>
  </si>
  <si>
    <t>Wolverhampton - New Cross (combined)</t>
  </si>
  <si>
    <t>North West London (combined)</t>
  </si>
  <si>
    <t>Dudley Group - Russell's Hall (combined)</t>
  </si>
  <si>
    <t>Sandwell and West Birmingham (combined)</t>
  </si>
  <si>
    <t>Shrewsbury and Telford (combined)</t>
  </si>
  <si>
    <t>University Hospitals Birmingham (combined)</t>
  </si>
  <si>
    <t>Walsall (combined)</t>
  </si>
  <si>
    <t>West Hertfordshire (combined)</t>
  </si>
  <si>
    <t>Worcester Acute (combined)</t>
  </si>
  <si>
    <t>Type</t>
  </si>
  <si>
    <t>COLN quad</t>
  </si>
  <si>
    <t>Broomfield (Mid Essex)</t>
  </si>
  <si>
    <t>Basildon (combined)</t>
  </si>
  <si>
    <t>Colchester (combined)</t>
  </si>
  <si>
    <t>Mid Essex (combined)</t>
  </si>
  <si>
    <t>Princess Alexandra (combined)</t>
  </si>
  <si>
    <t>Southend (combined)</t>
  </si>
  <si>
    <t>John Radcliffe (Oxford)</t>
  </si>
  <si>
    <t>Oxford - Horton (COLN quad)</t>
  </si>
  <si>
    <t>Oxford - John Radcliffe (COLN quad)</t>
  </si>
  <si>
    <t>Milton Keynes (COLN quad)</t>
  </si>
  <si>
    <t>Berkshire (COLN quad)</t>
  </si>
  <si>
    <t>Stoke Mandeville (COLN quad)</t>
  </si>
  <si>
    <t>Oxford - Horton (combined)</t>
  </si>
  <si>
    <t>Oxford - John Radcliffe (combined)</t>
  </si>
  <si>
    <t>Milton Keynes (combined)</t>
  </si>
  <si>
    <t>Berkshire (combined)</t>
  </si>
  <si>
    <t>Stoke Mandeville (combined)</t>
  </si>
  <si>
    <t>Addenbrookes (Cambridge)</t>
  </si>
  <si>
    <t>Kettering</t>
  </si>
  <si>
    <t>King George (Barking, Havering, Redbridge)</t>
  </si>
  <si>
    <t>Kings College</t>
  </si>
  <si>
    <t>King's College (combined)</t>
  </si>
  <si>
    <t>Northern General (Sheffield)</t>
  </si>
  <si>
    <t>Barnsley (combined)</t>
  </si>
  <si>
    <t>Chesterfield (combined)</t>
  </si>
  <si>
    <t>Doncaster and Bassetlaw (combined)</t>
  </si>
  <si>
    <t>Hull and Castle Hill (combined)</t>
  </si>
  <si>
    <t>Rotherham (combined)</t>
  </si>
  <si>
    <t>York - Scarborough (combined)</t>
  </si>
  <si>
    <t>Sheffield (combined)</t>
  </si>
  <si>
    <t>York (combined)</t>
  </si>
  <si>
    <t>Northern Lincolnshire - Scunthorpe (combined)</t>
  </si>
  <si>
    <t>Northern Lincolnshire - Grimsby (combined)</t>
  </si>
  <si>
    <t>Sherwood Forest - Kings Mill (combined)</t>
  </si>
  <si>
    <t>Nottingham (combined)</t>
  </si>
  <si>
    <t>Lincolnshire - Lincoln (combined)</t>
  </si>
  <si>
    <t>Lincolnshire - Pilgrim, Grantham and District (combined)</t>
  </si>
  <si>
    <t>Leicester (combined)</t>
  </si>
  <si>
    <t>Queen Alexandra (Portsmouth)</t>
  </si>
  <si>
    <t>North Hampshire (combined)</t>
  </si>
  <si>
    <t>Royal Hampshire (combined)</t>
  </si>
  <si>
    <t>Salisbury (combined)</t>
  </si>
  <si>
    <t>Southampton (combined)</t>
  </si>
  <si>
    <t>Western Sussex - St Richard's (combined)</t>
  </si>
  <si>
    <t>Western Sussex - Worthing (combined)</t>
  </si>
  <si>
    <t>Royal Bolton</t>
  </si>
  <si>
    <t>St Helens and Knowsley Teaching Hospitals NHS Trust</t>
  </si>
  <si>
    <t>Manchester University NHS Foundation Trust (St Mary's)</t>
  </si>
  <si>
    <t>Hull University Teaching Hospitals NHS Trust</t>
  </si>
  <si>
    <t>Blackpool (combined)</t>
  </si>
  <si>
    <t>Chester (combined)</t>
  </si>
  <si>
    <t>Pennine - Fairfield (combined)</t>
  </si>
  <si>
    <t>Pennine - Rochdale (combined)</t>
  </si>
  <si>
    <t>Bolton (combined)</t>
  </si>
  <si>
    <t>Pennine - Oldham (combined)</t>
  </si>
  <si>
    <t>Southport and Ormskirk (combined)</t>
  </si>
  <si>
    <t>Manchester - St Mary's (combined)</t>
  </si>
  <si>
    <t>Stockport - Stepping Hill (combined)</t>
  </si>
  <si>
    <t>Tameside (combined)</t>
  </si>
  <si>
    <t>North Midlands (combined)</t>
  </si>
  <si>
    <t>Warrington (combined)</t>
  </si>
  <si>
    <t>St Helens and Knowsley - Whiston (combined)</t>
  </si>
  <si>
    <t>Manchester - Wythenshawe (combined)</t>
  </si>
  <si>
    <t>Royal Devon and Exeter</t>
  </si>
  <si>
    <t>Plymouth - Derriford (combined)</t>
  </si>
  <si>
    <t>Dorset (combined)</t>
  </si>
  <si>
    <t>Taunton - Musgrove Park (combined)</t>
  </si>
  <si>
    <t>North Devon (combined)</t>
  </si>
  <si>
    <t>Poole (combined)</t>
  </si>
  <si>
    <t>Bournemouth (combined)</t>
  </si>
  <si>
    <t>Cornwall (combined)</t>
  </si>
  <si>
    <t>Devon and Exeter (combined)</t>
  </si>
  <si>
    <t>Torbay (combined)</t>
  </si>
  <si>
    <t>Yeovil (combined)</t>
  </si>
  <si>
    <t>Royal Victoria Infirmary (Newcastle)</t>
  </si>
  <si>
    <t>Morecambe Bay - Furness (COLN quad)</t>
  </si>
  <si>
    <t>South Tees - James Cook (COLN quad)</t>
  </si>
  <si>
    <t>South Tees - Friarage (COLN quad)</t>
  </si>
  <si>
    <t>North Devon (COLN quad)</t>
  </si>
  <si>
    <t>Gateshead - Queen Elizabeth (COLN quad)</t>
  </si>
  <si>
    <t>Cornwall (COLN quad)</t>
  </si>
  <si>
    <t>Morecambe Bay - Royal Lancaster (COLN quad)</t>
  </si>
  <si>
    <t>Sunderland (COLN quad)</t>
  </si>
  <si>
    <t>Bath (COLN quad)</t>
  </si>
  <si>
    <t>Newcastle - RVI (COLN quad)</t>
  </si>
  <si>
    <t>South Tyneside (COLN quad)</t>
  </si>
  <si>
    <t>Southmead (COLN quad)</t>
  </si>
  <si>
    <t>St Michael's (COLN quad)</t>
  </si>
  <si>
    <t>North Cumbria - West Cumberland (COLN quad)</t>
  </si>
  <si>
    <t>Morecambe Bay - Westmorland (COLN quad)</t>
  </si>
  <si>
    <t>Weston (COLN quad)</t>
  </si>
  <si>
    <t>North Cumbria - Cumberland Infirmary (COLN quad)</t>
  </si>
  <si>
    <t>North Cumbria - Cumberland Infirmary (combined)</t>
  </si>
  <si>
    <t>South Tees - Friarage (combined)</t>
  </si>
  <si>
    <t>Morecambe Bay - Furness (combined)</t>
  </si>
  <si>
    <t>South Tees - James Cook (combined)</t>
  </si>
  <si>
    <t>Gateshead - Queen Elizabeth (combined)</t>
  </si>
  <si>
    <t>Morecambe Bay - Royal Lancaster (combined)</t>
  </si>
  <si>
    <t>Sunderland (combined)</t>
  </si>
  <si>
    <t>Newcastle - RVI (combined)</t>
  </si>
  <si>
    <t>South Tyneside (combined)</t>
  </si>
  <si>
    <t>North Cumbria - West Cumberland (combined)</t>
  </si>
  <si>
    <t>Morecambe Bay - Westmorland (combined)</t>
  </si>
  <si>
    <t>St James (Leeds)</t>
  </si>
  <si>
    <t>Airedale (COLN quad)</t>
  </si>
  <si>
    <t>Bradford (COLN quad)</t>
  </si>
  <si>
    <t>Harrogate (COLN quad)</t>
  </si>
  <si>
    <t>Calderdale and Huddersfield (COLN quad)</t>
  </si>
  <si>
    <t>Leeds (COLN quad)</t>
  </si>
  <si>
    <t>Mid Yorkshire (COLN quad)</t>
  </si>
  <si>
    <t>Southmead (North Bristol)</t>
  </si>
  <si>
    <t>Bath (combined)</t>
  </si>
  <si>
    <t>Southmead (combined)</t>
  </si>
  <si>
    <t>St Michael's (combined)</t>
  </si>
  <si>
    <t>Weston (combined)</t>
  </si>
  <si>
    <t>Airedale (combined)</t>
  </si>
  <si>
    <t>Bradford (combined)</t>
  </si>
  <si>
    <t>Harrogate (combined)</t>
  </si>
  <si>
    <t>Calderdale and Huddersfield (combined)</t>
  </si>
  <si>
    <t>Leeds (combined)</t>
  </si>
  <si>
    <t>Mid Yorkshire (combined)</t>
  </si>
  <si>
    <t>University College London</t>
  </si>
  <si>
    <t>University Hospital Coventry</t>
  </si>
  <si>
    <t>Coventry and Warwickshire (combined)</t>
  </si>
  <si>
    <t>Burton (combined)</t>
  </si>
  <si>
    <t>Royal Surrey (combined)</t>
  </si>
  <si>
    <t>Wolfson</t>
  </si>
  <si>
    <t>Ashford and St Peter's (combined)</t>
  </si>
  <si>
    <t>Royal Free - Barnet and Chase (combined)</t>
  </si>
  <si>
    <t>Croydon (combined)</t>
  </si>
  <si>
    <t>Dartford and Gravesham - Darent Valley (combined)</t>
  </si>
  <si>
    <t>East Sussex (combined)</t>
  </si>
  <si>
    <t>Frimley Park (combined)</t>
  </si>
  <si>
    <t>Kingston (combined)</t>
  </si>
  <si>
    <t>Mid Cheshire - Leighton (combined)</t>
  </si>
  <si>
    <t>Liverpool Women's (combined)</t>
  </si>
  <si>
    <t>East Cheshire - Macclesfield (combined)</t>
  </si>
  <si>
    <t>Maidstone (combined)</t>
  </si>
  <si>
    <t>Barts - Newham (combined)</t>
  </si>
  <si>
    <t>Pembury (combined)</t>
  </si>
  <si>
    <t>Queen Elizabeth London (combined)</t>
  </si>
  <si>
    <t>St George's - Queen Mary's (combined)</t>
  </si>
  <si>
    <t>Royal Free (combined)</t>
  </si>
  <si>
    <t>Barts - Royal London (combined)</t>
  </si>
  <si>
    <t>University Hospital Lewisham (combined)</t>
  </si>
  <si>
    <t>Wirral (combined)</t>
  </si>
  <si>
    <t>Barts - Whipps Cross (combined)</t>
  </si>
  <si>
    <t>Derby (combined)</t>
  </si>
  <si>
    <t>Kettering (combined)</t>
  </si>
  <si>
    <t>Northampton (combined)</t>
  </si>
  <si>
    <t>Swindon - Great Western (combined)</t>
  </si>
  <si>
    <t>Surrey and Sussex (combined)</t>
  </si>
  <si>
    <t>Ultrasound dating assessment - CRL or HC 
(including twins) and scan date</t>
  </si>
  <si>
    <r>
      <t xml:space="preserve">Signed off by lab lead for screening
</t>
    </r>
    <r>
      <rPr>
        <sz val="11"/>
        <color indexed="8"/>
        <rFont val="Arial"/>
        <family val="2"/>
      </rPr>
      <t>(name, title and organisation)</t>
    </r>
  </si>
  <si>
    <t>Formula</t>
  </si>
  <si>
    <t>Addenbrookes (Cambridge)1</t>
  </si>
  <si>
    <t>Addenbrookes (Cambridge)2</t>
  </si>
  <si>
    <t>Addenbrookes (Cambridge)3</t>
  </si>
  <si>
    <t>Addenbrookes (Cambridge)4</t>
  </si>
  <si>
    <t>Addenbrookes (Cambridge)5</t>
  </si>
  <si>
    <t>Addenbrookes (Cambridge)6</t>
  </si>
  <si>
    <t>Addenbrookes (Cambridge)7</t>
  </si>
  <si>
    <t>Addenbrookes (Cambridge)8</t>
  </si>
  <si>
    <t>Addenbrookes (Cambridge)9</t>
  </si>
  <si>
    <t>Addenbrookes (Cambridge)10</t>
  </si>
  <si>
    <t>Addenbrookes (Cambridge)11</t>
  </si>
  <si>
    <t>Addenbrookes (Cambridge)12</t>
  </si>
  <si>
    <t>Addenbrookes (Cambridge)13</t>
  </si>
  <si>
    <t>Birmingham Women's and Children's14</t>
  </si>
  <si>
    <t>Birmingham Women's and Children's15</t>
  </si>
  <si>
    <t>Birmingham Women's and Children's16</t>
  </si>
  <si>
    <t>Birmingham Women's and Children's17</t>
  </si>
  <si>
    <t>Birmingham Women's and Children's18</t>
  </si>
  <si>
    <t>Birmingham Women's and Children's19</t>
  </si>
  <si>
    <t>Birmingham Women's and Children's20</t>
  </si>
  <si>
    <t>Birmingham Women's and Children's21</t>
  </si>
  <si>
    <t>Birmingham Women's and Children's22</t>
  </si>
  <si>
    <t>Birmingham Women's and Children's23</t>
  </si>
  <si>
    <t>Birmingham Women's and Children's24</t>
  </si>
  <si>
    <t>Birmingham Women's and Children's25</t>
  </si>
  <si>
    <t>Birmingham Women's and Children's26</t>
  </si>
  <si>
    <t>Birmingham Women's and Children's27</t>
  </si>
  <si>
    <t>Birmingham Women's and Children's28</t>
  </si>
  <si>
    <t>Birmingham Women's and Children's29</t>
  </si>
  <si>
    <t>Birmingham Women's and Children's30</t>
  </si>
  <si>
    <t>Birmingham Women's and Children's31</t>
  </si>
  <si>
    <t>Birmingham Women's and Children's32</t>
  </si>
  <si>
    <t>Birmingham Women's and Children's33</t>
  </si>
  <si>
    <t>Birmingham Women's and Children's34</t>
  </si>
  <si>
    <t>Birmingham Women's and Children's35</t>
  </si>
  <si>
    <t>Birmingham Women's and Children's36</t>
  </si>
  <si>
    <t>Birmingham Women's and Children's37</t>
  </si>
  <si>
    <t>Birmingham Women's and Children's38</t>
  </si>
  <si>
    <t>Birmingham Women's and Children's39</t>
  </si>
  <si>
    <t>Birmingham Women's and Children's40</t>
  </si>
  <si>
    <t>Birmingham Women's and Children's41</t>
  </si>
  <si>
    <t>Birmingham Women's and Children's42</t>
  </si>
  <si>
    <t>Birmingham Women's and Children's43</t>
  </si>
  <si>
    <t>Birmingham Women's and Children's44</t>
  </si>
  <si>
    <t>Birmingham Women's and Children's45</t>
  </si>
  <si>
    <t>Birmingham Women's and Children's46</t>
  </si>
  <si>
    <t>Birmingham Women's and Children's47</t>
  </si>
  <si>
    <t>Birmingham Women's and Children's48</t>
  </si>
  <si>
    <t>Birmingham Women's and Children's49</t>
  </si>
  <si>
    <t>Birmingham Women's and Children's50</t>
  </si>
  <si>
    <t>Number</t>
  </si>
  <si>
    <t>Birmingham Women's and Children's1</t>
  </si>
  <si>
    <t>Birmingham Women's and Children's2</t>
  </si>
  <si>
    <t>Birmingham Women's and Children's3</t>
  </si>
  <si>
    <t>Birmingham Women's and Children's4</t>
  </si>
  <si>
    <t>Birmingham Women's and Children's5</t>
  </si>
  <si>
    <t>Birmingham Women's and Children's6</t>
  </si>
  <si>
    <t>Birmingham Women's and Children's7</t>
  </si>
  <si>
    <t>Birmingham Women's and Children's8</t>
  </si>
  <si>
    <t>Birmingham Women's and Children's9</t>
  </si>
  <si>
    <t>Birmingham Women's and Children's10</t>
  </si>
  <si>
    <t>Birmingham Women's and Children's11</t>
  </si>
  <si>
    <t>Birmingham Women's and Children's12</t>
  </si>
  <si>
    <t>Birmingham Women's and Children's13</t>
  </si>
  <si>
    <t>Broomfield (Mid Essex)1</t>
  </si>
  <si>
    <t>Broomfield (Mid Essex)2</t>
  </si>
  <si>
    <t>Broomfield (Mid Essex)3</t>
  </si>
  <si>
    <t>Broomfield (Mid Essex)4</t>
  </si>
  <si>
    <t>Broomfield (Mid Essex)5</t>
  </si>
  <si>
    <t>John Radcliffe (Oxford)1</t>
  </si>
  <si>
    <t>John Radcliffe (Oxford)2</t>
  </si>
  <si>
    <t>John Radcliffe (Oxford)3</t>
  </si>
  <si>
    <t>John Radcliffe (Oxford)4</t>
  </si>
  <si>
    <t>John Radcliffe (Oxford)5</t>
  </si>
  <si>
    <t>John Radcliffe (Oxford)6</t>
  </si>
  <si>
    <t>John Radcliffe (Oxford)7</t>
  </si>
  <si>
    <t>John Radcliffe (Oxford)8</t>
  </si>
  <si>
    <t>John Radcliffe (Oxford)9</t>
  </si>
  <si>
    <t>John Radcliffe (Oxford)10</t>
  </si>
  <si>
    <t>John Radcliffe (Oxford)11</t>
  </si>
  <si>
    <t>Kettering1</t>
  </si>
  <si>
    <t>Kettering2</t>
  </si>
  <si>
    <t>Kettering3</t>
  </si>
  <si>
    <t>Kettering4</t>
  </si>
  <si>
    <t>Kettering5</t>
  </si>
  <si>
    <t>Kettering6</t>
  </si>
  <si>
    <t>Kettering7</t>
  </si>
  <si>
    <t>Kettering8</t>
  </si>
  <si>
    <t>King George (Barking, Havering, Redbridge)1</t>
  </si>
  <si>
    <t>King George (Barking, Havering, Redbridge)2</t>
  </si>
  <si>
    <t>King George (Barking, Havering, Redbridge)3</t>
  </si>
  <si>
    <t>King George (Barking, Havering, Redbridge)4</t>
  </si>
  <si>
    <t>King George (Barking, Havering, Redbridge)5</t>
  </si>
  <si>
    <t>King George (Barking, Havering, Redbridge)6</t>
  </si>
  <si>
    <t>King George (Barking, Havering, Redbridge)7</t>
  </si>
  <si>
    <t>King George (Barking, Havering, Redbridge)8</t>
  </si>
  <si>
    <t>King George (Barking, Havering, Redbridge)9</t>
  </si>
  <si>
    <t>King George (Barking, Havering, Redbridge)10</t>
  </si>
  <si>
    <t>King George (Barking, Havering, Redbridge)11</t>
  </si>
  <si>
    <t>Kings College1</t>
  </si>
  <si>
    <t>Norfolk and Norwich1</t>
  </si>
  <si>
    <t>Norfolk and Norwich2</t>
  </si>
  <si>
    <t>Norfolk and Norwich3</t>
  </si>
  <si>
    <t>Northern General (Sheffield)1</t>
  </si>
  <si>
    <t>Northern General (Sheffield)2</t>
  </si>
  <si>
    <t>Northern General (Sheffield)3</t>
  </si>
  <si>
    <t>Northern General (Sheffield)4</t>
  </si>
  <si>
    <t>Northern General (Sheffield)5</t>
  </si>
  <si>
    <t>Northern General (Sheffield)6</t>
  </si>
  <si>
    <t>Northern General (Sheffield)7</t>
  </si>
  <si>
    <t>Northern General (Sheffield)8</t>
  </si>
  <si>
    <t>Northern General (Sheffield)9</t>
  </si>
  <si>
    <t>Northern General (Sheffield)10</t>
  </si>
  <si>
    <t>Northern General (Sheffield)11</t>
  </si>
  <si>
    <t>Northern General (Sheffield)12</t>
  </si>
  <si>
    <t>Northern General (Sheffield)13</t>
  </si>
  <si>
    <t>Northern General (Sheffield)14</t>
  </si>
  <si>
    <t>Northern General (Sheffield)15</t>
  </si>
  <si>
    <t>Northern General (Sheffield)16</t>
  </si>
  <si>
    <t>Northern General (Sheffield)17</t>
  </si>
  <si>
    <t>Northern General (Sheffield)18</t>
  </si>
  <si>
    <t>Northern General (Sheffield)19</t>
  </si>
  <si>
    <t>Northern General (Sheffield)20</t>
  </si>
  <si>
    <t>Nottingham3</t>
  </si>
  <si>
    <t>Nottingham4</t>
  </si>
  <si>
    <t>Nottingham5</t>
  </si>
  <si>
    <t>Nottingham6</t>
  </si>
  <si>
    <t>Nottingham7</t>
  </si>
  <si>
    <t>Nottingham8</t>
  </si>
  <si>
    <t>Queen Alexandra (Portsmouth)1</t>
  </si>
  <si>
    <t>Queen Alexandra (Portsmouth)2</t>
  </si>
  <si>
    <t>Queen Alexandra (Portsmouth)3</t>
  </si>
  <si>
    <t>Queen Alexandra (Portsmouth)4</t>
  </si>
  <si>
    <t>Queen Alexandra (Portsmouth)6</t>
  </si>
  <si>
    <t>Queen Alexandra (Portsmouth)7</t>
  </si>
  <si>
    <t>Queen Alexandra (Portsmouth)8</t>
  </si>
  <si>
    <t>Royal Bolton1</t>
  </si>
  <si>
    <t>Royal Bolton2</t>
  </si>
  <si>
    <t>Royal Bolton3</t>
  </si>
  <si>
    <t>Royal Bolton4</t>
  </si>
  <si>
    <t>Royal Bolton5</t>
  </si>
  <si>
    <t>Royal Bolton6</t>
  </si>
  <si>
    <t>Royal Bolton9</t>
  </si>
  <si>
    <t>Royal Bolton10</t>
  </si>
  <si>
    <t>Royal Bolton11</t>
  </si>
  <si>
    <t>Royal Bolton12</t>
  </si>
  <si>
    <t>Royal Bolton13</t>
  </si>
  <si>
    <t>Royal Bolton14</t>
  </si>
  <si>
    <t>Royal Bolton15</t>
  </si>
  <si>
    <t>Royal Bolton16</t>
  </si>
  <si>
    <t>Royal Bolton19</t>
  </si>
  <si>
    <t>Royal Bolton20</t>
  </si>
  <si>
    <t>Royal Bolton21</t>
  </si>
  <si>
    <t>Royal Bolton22</t>
  </si>
  <si>
    <t>Royal Bolton23</t>
  </si>
  <si>
    <t>Royal Bolton24</t>
  </si>
  <si>
    <t>Royal Bolton25</t>
  </si>
  <si>
    <t>Royal Bolton26</t>
  </si>
  <si>
    <t>Royal Bolton27</t>
  </si>
  <si>
    <t>Royal Bolton28</t>
  </si>
  <si>
    <t>Royal Bolton29</t>
  </si>
  <si>
    <t>Royal Bolton30</t>
  </si>
  <si>
    <t>Royal Bolton33</t>
  </si>
  <si>
    <t>Royal Bolton34</t>
  </si>
  <si>
    <t>Royal Bolton35</t>
  </si>
  <si>
    <t>Royal Bolton36</t>
  </si>
  <si>
    <t>Royal Bolton37</t>
  </si>
  <si>
    <t>Royal Bolton38</t>
  </si>
  <si>
    <t>Royal Devon and Exeter1</t>
  </si>
  <si>
    <t>Royal Devon and Exeter2</t>
  </si>
  <si>
    <t>Royal Devon and Exeter3</t>
  </si>
  <si>
    <t>Royal Devon and Exeter4</t>
  </si>
  <si>
    <t>Royal Devon and Exeter5</t>
  </si>
  <si>
    <t>Royal Devon and Exeter6</t>
  </si>
  <si>
    <t>Royal Devon and Exeter7</t>
  </si>
  <si>
    <t>Royal Devon and Exeter8</t>
  </si>
  <si>
    <t>Royal Devon and Exeter9</t>
  </si>
  <si>
    <t>Royal Devon and Exeter10</t>
  </si>
  <si>
    <t>Royal Devon and Exeter11</t>
  </si>
  <si>
    <t>Royal Victoria Infirmary (Newcastle)1</t>
  </si>
  <si>
    <t>Royal Victoria Infirmary (Newcastle)2</t>
  </si>
  <si>
    <t>Royal Victoria Infirmary (Newcastle)3</t>
  </si>
  <si>
    <t>Royal Victoria Infirmary (Newcastle)4</t>
  </si>
  <si>
    <t>Royal Victoria Infirmary (Newcastle)5</t>
  </si>
  <si>
    <t>Royal Victoria Infirmary (Newcastle)6</t>
  </si>
  <si>
    <t>Royal Victoria Infirmary (Newcastle)7</t>
  </si>
  <si>
    <t>Royal Victoria Infirmary (Newcastle)8</t>
  </si>
  <si>
    <t>Royal Victoria Infirmary (Newcastle)9</t>
  </si>
  <si>
    <t>Royal Victoria Infirmary (Newcastle)10</t>
  </si>
  <si>
    <t>Royal Victoria Infirmary (Newcastle)11</t>
  </si>
  <si>
    <t>Royal Victoria Infirmary (Newcastle)12</t>
  </si>
  <si>
    <t>Royal Victoria Infirmary (Newcastle)13</t>
  </si>
  <si>
    <t>Royal Victoria Infirmary (Newcastle)14</t>
  </si>
  <si>
    <t>Royal Victoria Infirmary (Newcastle)15</t>
  </si>
  <si>
    <t>Royal Victoria Infirmary (Newcastle)16</t>
  </si>
  <si>
    <t>Royal Victoria Infirmary (Newcastle)17</t>
  </si>
  <si>
    <t>Royal Victoria Infirmary (Newcastle)18</t>
  </si>
  <si>
    <t>Royal Victoria Infirmary (Newcastle)19</t>
  </si>
  <si>
    <t>Royal Victoria Infirmary (Newcastle)20</t>
  </si>
  <si>
    <t>Royal Victoria Infirmary (Newcastle)21</t>
  </si>
  <si>
    <t>Royal Victoria Infirmary (Newcastle)22</t>
  </si>
  <si>
    <t>Royal Victoria Infirmary (Newcastle)23</t>
  </si>
  <si>
    <t>Royal Victoria Infirmary (Newcastle)24</t>
  </si>
  <si>
    <t>Royal Victoria Infirmary (Newcastle)25</t>
  </si>
  <si>
    <t>Royal Victoria Infirmary (Newcastle)26</t>
  </si>
  <si>
    <t>Royal Victoria Infirmary (Newcastle)27</t>
  </si>
  <si>
    <t>Royal Victoria Infirmary (Newcastle)28</t>
  </si>
  <si>
    <t>Royal Victoria Infirmary (Newcastle)29</t>
  </si>
  <si>
    <t>Royal Victoria Infirmary (Newcastle)30</t>
  </si>
  <si>
    <t>Royal Victoria Infirmary (Newcastle)31</t>
  </si>
  <si>
    <t>Royal Victoria Infirmary (Newcastle)32</t>
  </si>
  <si>
    <t>Royal Victoria Infirmary (Newcastle)33</t>
  </si>
  <si>
    <t>Royal Victoria Infirmary (Newcastle)34</t>
  </si>
  <si>
    <t>Royal Victoria Infirmary (Newcastle)35</t>
  </si>
  <si>
    <t>Royal Victoria Infirmary (Newcastle)36</t>
  </si>
  <si>
    <t>Southmead (North Bristol)1</t>
  </si>
  <si>
    <t>Southmead (North Bristol)2</t>
  </si>
  <si>
    <t>Southmead (North Bristol)3</t>
  </si>
  <si>
    <t>Southmead (North Bristol)4</t>
  </si>
  <si>
    <t>St James (Leeds)1</t>
  </si>
  <si>
    <t>St James (Leeds)2</t>
  </si>
  <si>
    <t>St James (Leeds)3</t>
  </si>
  <si>
    <t>St James (Leeds)4</t>
  </si>
  <si>
    <t>St James (Leeds)5</t>
  </si>
  <si>
    <t>St James (Leeds)6</t>
  </si>
  <si>
    <t>St James (Leeds)7</t>
  </si>
  <si>
    <t>St James (Leeds)8</t>
  </si>
  <si>
    <t>St James (Leeds)9</t>
  </si>
  <si>
    <t>St James (Leeds)10</t>
  </si>
  <si>
    <t>St James (Leeds)11</t>
  </si>
  <si>
    <t>St James (Leeds)12</t>
  </si>
  <si>
    <t>University College London1</t>
  </si>
  <si>
    <t>University College London2</t>
  </si>
  <si>
    <t>University College London3</t>
  </si>
  <si>
    <t>Wolfson1</t>
  </si>
  <si>
    <t>Wolfson2</t>
  </si>
  <si>
    <t>Wolfson5</t>
  </si>
  <si>
    <t>Wolfson6</t>
  </si>
  <si>
    <t>Wolfson7</t>
  </si>
  <si>
    <t>Wolfson8</t>
  </si>
  <si>
    <t>Wolfson9</t>
  </si>
  <si>
    <t>Wolfson10</t>
  </si>
  <si>
    <t>Wolfson11</t>
  </si>
  <si>
    <t>Wolfson12</t>
  </si>
  <si>
    <t>Wolfson13</t>
  </si>
  <si>
    <t>Wolfson14</t>
  </si>
  <si>
    <t>Wolfson15</t>
  </si>
  <si>
    <t>Wolfson16</t>
  </si>
  <si>
    <t>Wolfson17</t>
  </si>
  <si>
    <t>Wolfson18</t>
  </si>
  <si>
    <t>Wolfson19</t>
  </si>
  <si>
    <t>Wolfson20</t>
  </si>
  <si>
    <t>Wolfson21</t>
  </si>
  <si>
    <t>Wolfson22</t>
  </si>
  <si>
    <t>Wolfson23</t>
  </si>
  <si>
    <t>Wolfson24</t>
  </si>
  <si>
    <t>Wolfson25</t>
  </si>
  <si>
    <t>Wolfson26</t>
  </si>
  <si>
    <t>Wolfson27</t>
  </si>
  <si>
    <t>Wolfson28</t>
  </si>
  <si>
    <t>Wolfson29</t>
  </si>
  <si>
    <t>Wolfson30</t>
  </si>
  <si>
    <t>Wolfson31</t>
  </si>
  <si>
    <t>Wolfson32</t>
  </si>
  <si>
    <t>Wolfson33</t>
  </si>
  <si>
    <t>Wolfson34</t>
  </si>
  <si>
    <t>Wolfson35</t>
  </si>
  <si>
    <t>Wolfson36</t>
  </si>
  <si>
    <t>Wolfson37</t>
  </si>
  <si>
    <t>Wolfson38</t>
  </si>
  <si>
    <t>Wolfson39</t>
  </si>
  <si>
    <t>Wolfson40</t>
  </si>
  <si>
    <t>Wolfson41</t>
  </si>
  <si>
    <t>Wolfson42</t>
  </si>
  <si>
    <t>Wolfson43</t>
  </si>
  <si>
    <t>Wolfson44</t>
  </si>
  <si>
    <t>Wolfson45</t>
  </si>
  <si>
    <t>Wolfson46</t>
  </si>
  <si>
    <t>Wolfson47</t>
  </si>
  <si>
    <t>Wolfson48</t>
  </si>
  <si>
    <t>Wolfson49</t>
  </si>
  <si>
    <t>Wolfson50</t>
  </si>
  <si>
    <t>Wolfson51</t>
  </si>
  <si>
    <t>Wolfson52</t>
  </si>
  <si>
    <t>Wolfson53</t>
  </si>
  <si>
    <t>Wolfson54</t>
  </si>
  <si>
    <t>Wolfson55</t>
  </si>
  <si>
    <t>Wolfson56</t>
  </si>
  <si>
    <t>Wolfson57</t>
  </si>
  <si>
    <t>Wolfson58</t>
  </si>
  <si>
    <t>Wolfson59</t>
  </si>
  <si>
    <t>Wolfson60</t>
  </si>
  <si>
    <t>Wolfson61</t>
  </si>
  <si>
    <t>Wolfson62</t>
  </si>
  <si>
    <t>To be set</t>
  </si>
  <si>
    <t>Forms that are not completed correctly WILL be returned for re-submission</t>
  </si>
  <si>
    <t>Instructions for use</t>
  </si>
  <si>
    <t>How to submit</t>
  </si>
  <si>
    <t>The completed template should be emailed to (click on the link):</t>
  </si>
  <si>
    <t xml:space="preserve">phe.screeningdata@nhs.net </t>
  </si>
  <si>
    <t>Please email any queries to (click on the link):</t>
  </si>
  <si>
    <t>phe.screeninghelpdesk@nhs.net</t>
  </si>
  <si>
    <t>Version control</t>
  </si>
  <si>
    <t xml:space="preserve">The data entry forms to be used for your KPI submission are the worksheets from 'FA4' and 'DataFields' </t>
  </si>
  <si>
    <t>Complete the table for every hospital.</t>
  </si>
  <si>
    <t>DataFields</t>
  </si>
  <si>
    <r>
      <rPr>
        <sz val="16"/>
        <rFont val="Arial"/>
        <family val="2"/>
      </rPr>
      <t>This submission template must only be used for FA4 data being submitted by</t>
    </r>
    <r>
      <rPr>
        <sz val="16"/>
        <color indexed="10"/>
        <rFont val="Arial"/>
        <family val="2"/>
      </rPr>
      <t xml:space="preserve">
SCREENING LABORATORIES</t>
    </r>
  </si>
  <si>
    <t>Fetal Anomaly Screening Programme Key Performance Indicator FA4</t>
  </si>
  <si>
    <r>
      <rPr>
        <b/>
        <sz val="20"/>
        <color theme="0"/>
        <rFont val="Arial"/>
        <family val="2"/>
      </rPr>
      <t>KPI FA4</t>
    </r>
    <r>
      <rPr>
        <b/>
        <sz val="16"/>
        <color theme="0"/>
        <rFont val="Arial"/>
        <family val="2"/>
      </rPr>
      <t xml:space="preserve">
Test: inadequate samples for Down’s syndrome, Edwards’ syndrome and Patau’s syndrome</t>
    </r>
  </si>
  <si>
    <r>
      <t xml:space="preserve">Data validation check: 
</t>
    </r>
    <r>
      <rPr>
        <sz val="12"/>
        <color indexed="8"/>
        <rFont val="Arial"/>
        <family val="2"/>
      </rPr>
      <t>Do the totals in the inadequate categories add up to the numerator?</t>
    </r>
  </si>
  <si>
    <r>
      <t xml:space="preserve">Denominator: 
</t>
    </r>
    <r>
      <rPr>
        <sz val="12"/>
        <color indexed="8"/>
        <rFont val="Arial"/>
        <family val="2"/>
      </rPr>
      <t>Overall</t>
    </r>
    <r>
      <rPr>
        <b/>
        <sz val="12"/>
        <color indexed="8"/>
        <rFont val="Arial"/>
        <family val="2"/>
      </rPr>
      <t xml:space="preserve"> </t>
    </r>
    <r>
      <rPr>
        <sz val="12"/>
        <color indexed="8"/>
        <rFont val="Arial"/>
        <family val="2"/>
      </rPr>
      <t>number of samples for screening received in the laboratory within the reporting period</t>
    </r>
  </si>
  <si>
    <r>
      <t xml:space="preserve">Performance </t>
    </r>
    <r>
      <rPr>
        <sz val="12"/>
        <color indexed="8"/>
        <rFont val="Arial"/>
        <family val="2"/>
      </rPr>
      <t>(%)</t>
    </r>
  </si>
  <si>
    <r>
      <rPr>
        <sz val="12"/>
        <rFont val="Arial"/>
        <family val="2"/>
      </rPr>
      <t xml:space="preserve">Please ensure that your data is </t>
    </r>
    <r>
      <rPr>
        <b/>
        <sz val="12"/>
        <color indexed="10"/>
        <rFont val="Arial"/>
        <family val="2"/>
      </rPr>
      <t>signed off</t>
    </r>
    <r>
      <rPr>
        <sz val="12"/>
        <rFont val="Arial"/>
        <family val="2"/>
      </rPr>
      <t xml:space="preserve"> before it is submitted.</t>
    </r>
  </si>
  <si>
    <t>For the numerator of inadequate samples, please choose only ONE overall reason for why the sample was inadequate, using the following categories in order of priority:</t>
  </si>
  <si>
    <t>Blackburn (combined)</t>
  </si>
  <si>
    <t>Burnley (combined)</t>
  </si>
  <si>
    <t>Wigan and Leigh (combined)</t>
  </si>
  <si>
    <t>Lancashire - Preston (combined)</t>
  </si>
  <si>
    <t>Queen Alexandra and St Mary's (combined)</t>
  </si>
  <si>
    <t>Request/report location e.g name of maternity unit/ clinic</t>
  </si>
  <si>
    <t>Royal Victoria Infirmary (Newcastle)37</t>
  </si>
  <si>
    <t>Royal Victoria Infirmary (Newcastle)38</t>
  </si>
  <si>
    <t>Royal Victoria Infirmary (Newcastle)39</t>
  </si>
  <si>
    <t>Royal Victoria Infirmary (Newcastle)40</t>
  </si>
  <si>
    <t>Royal Victoria Infirmary (Newcastle)41</t>
  </si>
  <si>
    <t>Royal Victoria Infirmary (Newcastle)42</t>
  </si>
  <si>
    <t>Royal Bolton7</t>
  </si>
  <si>
    <t>Royal Bolton8</t>
  </si>
  <si>
    <t>Royal Bolton17</t>
  </si>
  <si>
    <t>Royal Bolton18</t>
  </si>
  <si>
    <t>Royal Bolton31</t>
  </si>
  <si>
    <t>Royal Bolton32</t>
  </si>
  <si>
    <t>Kettering9</t>
  </si>
  <si>
    <t>Kettering10</t>
  </si>
  <si>
    <t>Nottingham1</t>
  </si>
  <si>
    <t>Nottingham2</t>
  </si>
  <si>
    <t>Queen Alexandra (Portsmouth)5</t>
  </si>
  <si>
    <t>University Hospital Coventry1</t>
  </si>
  <si>
    <t>University Hospital Coventry2</t>
  </si>
  <si>
    <t>University Hospital Coventry3</t>
  </si>
  <si>
    <t>Brighton and Sussex</t>
  </si>
  <si>
    <t>Guy's and St Thomas'</t>
  </si>
  <si>
    <t>Brighton and Sussex1</t>
  </si>
  <si>
    <t>Guy's and St Thomas'1</t>
  </si>
  <si>
    <r>
      <rPr>
        <b/>
        <sz val="12"/>
        <color indexed="8"/>
        <rFont val="Arial"/>
        <family val="2"/>
      </rPr>
      <t>Maternity service:</t>
    </r>
    <r>
      <rPr>
        <sz val="12"/>
        <color indexed="8"/>
        <rFont val="Arial"/>
        <family val="2"/>
      </rPr>
      <t xml:space="preserve">
Use the drop down box above to choose the name of your laboratory, this will populate the cells below for your corresponding maternity service</t>
    </r>
  </si>
  <si>
    <t>1. Sample did not contain sufficient blood to perform all tests</t>
  </si>
  <si>
    <t>2. Sample was not in the correct tube or was contaminated</t>
  </si>
  <si>
    <t>3. Sample did not arrive at the laboratory as specified in the specimen transport and storage section of the FASP laboratory handbook</t>
  </si>
  <si>
    <t>4. Sample was not taken at the correct time (for combined screening CRL between 45.0mm and 84.0mm, for quadruple screening HC &gt;101.0mm up to 20 weeks and zero days)</t>
  </si>
  <si>
    <t>5. Sample did not have all data fields completed, as listed on the KPI template, to enable identification of the mother, analysis and reporting of results, including samples where the result needed recalculating after reporting</t>
  </si>
  <si>
    <r>
      <t xml:space="preserve">Numerator:
</t>
    </r>
    <r>
      <rPr>
        <sz val="12"/>
        <color indexed="8"/>
        <rFont val="Arial"/>
        <family val="2"/>
      </rPr>
      <t>Number of samples received in the laboratory that were inadequate due to at least one of the following criteria</t>
    </r>
  </si>
  <si>
    <t>2. Sample was not in the correct tube or was contaminated.</t>
  </si>
  <si>
    <t>Lincolnshire - Lincoln (BONO quad)</t>
  </si>
  <si>
    <t>Lincolnshire - Pilgrim, Grantham and District (BONO quad)</t>
  </si>
  <si>
    <t>Nottingham (BONO quad)</t>
  </si>
  <si>
    <t>Sherwood Forest - Kings Mill (BONO quad)</t>
  </si>
  <si>
    <t>Blackpool (BONO quad)</t>
  </si>
  <si>
    <t>Bolton (BONO quad)</t>
  </si>
  <si>
    <t>Chester (BONO quad)</t>
  </si>
  <si>
    <t>Blackburn (BONO quad)</t>
  </si>
  <si>
    <t>Burnley (BONO quad)</t>
  </si>
  <si>
    <t>Lancashire - Preston (BONO quad)</t>
  </si>
  <si>
    <t>Wigan and Leigh (BONO quad)</t>
  </si>
  <si>
    <t>Manchester - St Mary's (BONO quad)</t>
  </si>
  <si>
    <t>Manchester - Wythenshawe (BONO quad)</t>
  </si>
  <si>
    <t>North Midlands (BONO quad)</t>
  </si>
  <si>
    <t>Pennine - Fairfield (BONO quad)</t>
  </si>
  <si>
    <t>Pennine - Oldham (BONO quad)</t>
  </si>
  <si>
    <t>Pennine - Rochdale (BONO quad)</t>
  </si>
  <si>
    <t>Southport and Ormskirk (BONO quad)</t>
  </si>
  <si>
    <t>St Helens and Knowsley - Whiston (BONO quad)</t>
  </si>
  <si>
    <t>Stockport - Stepping Hill (BONO quad)</t>
  </si>
  <si>
    <t>Tameside (BONO quad)</t>
  </si>
  <si>
    <t>Warrington (BONO quad)</t>
  </si>
  <si>
    <t>BONO quad</t>
  </si>
  <si>
    <t>Wexham Park (COLN quad)</t>
  </si>
  <si>
    <t>Medway</t>
  </si>
  <si>
    <t>COLN - Quad</t>
  </si>
  <si>
    <t>BONO - Quad</t>
  </si>
  <si>
    <t>UCLH/Medway - Combined</t>
  </si>
  <si>
    <t>Medway Maritime (UCLH/Medway combined)</t>
  </si>
  <si>
    <t>University College London Hospitals (UCLH/Medway combined)</t>
  </si>
  <si>
    <t>BKK - Quad</t>
  </si>
  <si>
    <t>Bedford (BKK quad)</t>
  </si>
  <si>
    <t>Birmingham Women's and Children's (BKK quad)</t>
  </si>
  <si>
    <t>Burton (BKK quad)</t>
  </si>
  <si>
    <t>Coventry and Warwickshire (BKK quad)</t>
  </si>
  <si>
    <t>Dudley Group - Russell's Hall (BKK quad)</t>
  </si>
  <si>
    <t>Ealing (BKK quad)</t>
  </si>
  <si>
    <t>East and North Hertfordshire (BKK quad)</t>
  </si>
  <si>
    <t>George Eliot (BKK quad)</t>
  </si>
  <si>
    <t>Hillingdon (BKK quad)</t>
  </si>
  <si>
    <t>Imperial - QCCH (BKK quad)</t>
  </si>
  <si>
    <t>Imperial - St Mary's (BKK quad)</t>
  </si>
  <si>
    <t>Luton and Dunstable (BKK quad)</t>
  </si>
  <si>
    <t>North West London (BKK quad)</t>
  </si>
  <si>
    <t>Sandwell and West Birmingham (BKK quad)</t>
  </si>
  <si>
    <t>Shrewsbury and Telford (BKK quad)</t>
  </si>
  <si>
    <t>Torbay (BKK quad)</t>
  </si>
  <si>
    <t>University Hospitals Birmingham (BKK quad)</t>
  </si>
  <si>
    <t>Walsall (BKK quad)</t>
  </si>
  <si>
    <t>West Hertfordshire (BKK quad)</t>
  </si>
  <si>
    <t>Wolverhampton - New Cross (BKK quad)</t>
  </si>
  <si>
    <t>Worcester - Alexandra (BKK quad)</t>
  </si>
  <si>
    <t>Worcester Acute (BKK quad)</t>
  </si>
  <si>
    <t>Wye Valley - Hereford (BKK quad)</t>
  </si>
  <si>
    <t>Derby (BKK quad)</t>
  </si>
  <si>
    <t>Kettering (BKK quad)</t>
  </si>
  <si>
    <t>Northampton (BKK quad)</t>
  </si>
  <si>
    <t>Swindon - Great Western (BKK quad)</t>
  </si>
  <si>
    <t>Leicester (BKK quad)</t>
  </si>
  <si>
    <t>BHRUT (BKK quad)</t>
  </si>
  <si>
    <t>East Kent (BKK quad)</t>
  </si>
  <si>
    <t>Homerton (BKK quad)</t>
  </si>
  <si>
    <t>North Middlesex (BKK quad)</t>
  </si>
  <si>
    <t>Wexham Park</t>
  </si>
  <si>
    <t>Whittington (UCLH/Medway combined)</t>
  </si>
  <si>
    <t>Isle of Wight (combined)</t>
  </si>
  <si>
    <t>King's College - Princess Royal (combined)</t>
  </si>
  <si>
    <t>FASP-S06 (KPI FA4)</t>
  </si>
  <si>
    <t>Network</t>
  </si>
  <si>
    <t>Quad</t>
  </si>
  <si>
    <t>Combined</t>
  </si>
  <si>
    <t>Brighton and Sussex - Princess Royal (KG combined)</t>
  </si>
  <si>
    <t>Guy's and St Thomas' (KG combined)</t>
  </si>
  <si>
    <t>BKK quad</t>
  </si>
  <si>
    <t>KG combined</t>
  </si>
  <si>
    <t>KG - Combined</t>
  </si>
  <si>
    <t>Maternity Service</t>
  </si>
  <si>
    <t>BHRUT (KG combined)</t>
  </si>
  <si>
    <t>East Kent (KG combined)</t>
  </si>
  <si>
    <t>Epsom (KG combined)</t>
  </si>
  <si>
    <t>Homerton (KG combined)</t>
  </si>
  <si>
    <t>North Middlesex (KG combined)</t>
  </si>
  <si>
    <t>St George's (KG combined)</t>
  </si>
  <si>
    <t>St Helier (KG combined)</t>
  </si>
  <si>
    <t>King's College Hospital NHS Foundation Trust (PRUH)</t>
  </si>
  <si>
    <t>Isle of Wight NHS Trust</t>
  </si>
  <si>
    <t>Bridgewater (BONO quad)</t>
  </si>
  <si>
    <t>Bridgewater (combined)</t>
  </si>
  <si>
    <t>Bridgewater Community Healthcare NHS Foundation Trust</t>
  </si>
  <si>
    <t>South Tyneside and Sunderland NHS Foundation Trust</t>
  </si>
  <si>
    <t>Durham and Darlington - North Durham (COLN quad)</t>
  </si>
  <si>
    <t>Durham and Darlington - North Durham (combined)</t>
  </si>
  <si>
    <t>Durham and Darlington - Shotley Bridge (COLN quad)</t>
  </si>
  <si>
    <t>Durham and Darlington - Shotley Bridge (combined)</t>
  </si>
  <si>
    <t>Durham and Darlington - Darlington (COLN quad)</t>
  </si>
  <si>
    <t>Durham and Darlington - Darlington (combined)</t>
  </si>
  <si>
    <t>Durham and Darlington - Bishop Aukland (COLN quad)</t>
  </si>
  <si>
    <t>Durham and Darlington - Bishop Aukland (combined)</t>
  </si>
  <si>
    <t>University College London Hospitals NHS Foundation Trust</t>
  </si>
  <si>
    <t>Wexham Park1</t>
  </si>
  <si>
    <t>Wexham Park (KG combined)</t>
  </si>
  <si>
    <t>Type+Network</t>
  </si>
  <si>
    <t>Row Labels</t>
  </si>
  <si>
    <t>(blank)</t>
  </si>
  <si>
    <t>Grand Total</t>
  </si>
  <si>
    <t>Additional notes</t>
  </si>
  <si>
    <t>Type of test combined</t>
  </si>
  <si>
    <t>Type of test quad</t>
  </si>
  <si>
    <t>N/A</t>
  </si>
  <si>
    <t>UCLH/Medway combined</t>
  </si>
  <si>
    <t>Lab dropdown (22 total)</t>
  </si>
  <si>
    <t>Royal Victoria Infirmary (Newcastle)43</t>
  </si>
  <si>
    <t>Wolfson3</t>
  </si>
  <si>
    <t>Wolfson4</t>
  </si>
  <si>
    <t>Lab Unique name</t>
  </si>
  <si>
    <t>Select the name of your laboratory from the drop down menu. This will populate the list below with the names of the hospitals you serve, separating out hospitals by combined, quad, or specifying which network through abbreviation</t>
  </si>
  <si>
    <t>4. Sample was not taken at the correct time (for combined screening CRL between 45.0mm and 84.0mm, for quadruple screening HC    &gt;101.0mm up to 20 weeks and zero days)</t>
  </si>
  <si>
    <t>Gloucestershire - Cheltenham (combined)</t>
  </si>
  <si>
    <t>Gloucestershire - Gloucestershire Royal (combined)</t>
  </si>
  <si>
    <t>Gloucestershire - Cheltenham (COLN quad)</t>
  </si>
  <si>
    <t>Gloucestershire - Gloucestershire Royal (COLN quad)</t>
  </si>
  <si>
    <t>Northumbria - Berwick (combined)</t>
  </si>
  <si>
    <t>Northumbria - Hexham (combined)</t>
  </si>
  <si>
    <t>Northumbria - Hillcrest (combined)</t>
  </si>
  <si>
    <t>Northumbria - North Tyneside (combined)</t>
  </si>
  <si>
    <t>Northumbria - Wansbeck (combined)</t>
  </si>
  <si>
    <t>Northumbria - Berwick (COLN quad)</t>
  </si>
  <si>
    <t>Northumbria - Hexham (COLN quad)</t>
  </si>
  <si>
    <t>Northumbria - Hillcrest (COLN quad)</t>
  </si>
  <si>
    <t>Northumbria - North Tyneside (COLN quad)</t>
  </si>
  <si>
    <t>Northumbria - Wansbeck (COLN quad)</t>
  </si>
  <si>
    <t>North Tees - Uni Hosp North Tees (COLN quad)</t>
  </si>
  <si>
    <t>North Tees - Hartlepool (COLN quad)</t>
  </si>
  <si>
    <t>North Tees - Hartlepool (combined)</t>
  </si>
  <si>
    <t>North Tees - Uni Hosp North Tees (combined)</t>
  </si>
  <si>
    <t>Royal Victoria Infirmary (Newcastle)44</t>
  </si>
  <si>
    <t>Royal Victoria Infirmary (Newcastle)45</t>
  </si>
  <si>
    <t>Royal Victoria Infirmary (Newcastle)46</t>
  </si>
  <si>
    <t>Royal Victoria Infirmary (Newcastle)47</t>
  </si>
  <si>
    <t>Royal Victoria Infirmary (Newcastle)48</t>
  </si>
  <si>
    <t>Royal Victoria Infirmary (Newcastle)49</t>
  </si>
  <si>
    <t>Royal Victoria Infirmary (Newcastle)50</t>
  </si>
  <si>
    <t>Royal Victoria Infirmary (Newcastle)51</t>
  </si>
  <si>
    <t>Royal Victoria Infirmary (Newcastle)52</t>
  </si>
  <si>
    <t>Royal Victoria Infirmary (Newcastle)53</t>
  </si>
  <si>
    <t>Royal Victoria Infirmary (Newcastle)54</t>
  </si>
  <si>
    <t>Royal Victoria Infirmary (Newcastle)55</t>
  </si>
  <si>
    <t>Chelsea and Westminster - C&amp;W (combined)</t>
  </si>
  <si>
    <t>Chelsea and Westminster - West Middlesex (combined)</t>
  </si>
  <si>
    <t>Chelsea and Westminster - C&amp;W (BKK quad)</t>
  </si>
  <si>
    <t>Chelsea and Westminster - West Middlesex (BKK quad)</t>
  </si>
  <si>
    <t>Manchester - North Manchester (BONO quad)</t>
  </si>
  <si>
    <t>Manchester - North (combined)</t>
  </si>
  <si>
    <t>Manchester University NHS Foundation Trust (North)</t>
  </si>
  <si>
    <t>Bedfordshire Hospitals NHS Foundation Trust (Bedford)</t>
  </si>
  <si>
    <t>Bedfordshire Hospitals NHS Foundation Trust (Luton and Dunstable)</t>
  </si>
  <si>
    <t>University Hospitals Bristol and Weston NHS Foundation Trust</t>
  </si>
  <si>
    <t>Warrington and Halton Teaching Hospitals NHS Foundation Trust</t>
  </si>
  <si>
    <t>Somerset NHS Foundation Trust</t>
  </si>
  <si>
    <t>North Cumbria Integrated Care NHS Foundation Trust</t>
  </si>
  <si>
    <t>South Warwickshire (BKK quad)</t>
  </si>
  <si>
    <t>Dorset (COLN quad)</t>
  </si>
  <si>
    <t>CaNN combined</t>
  </si>
  <si>
    <t>CaNN - Combined</t>
  </si>
  <si>
    <t>South Warwickshire (combined)</t>
  </si>
  <si>
    <t>Cambridge - Rosie (CaNN combined)</t>
  </si>
  <si>
    <t>Hinchingbrooke (CaNN combined)</t>
  </si>
  <si>
    <t>Ipswich (CaNN combined)</t>
  </si>
  <si>
    <t>Peterborough (CaNN combined)</t>
  </si>
  <si>
    <t>West Suffolk (CaNN combined)</t>
  </si>
  <si>
    <t>James Paget (CaNN combined)</t>
  </si>
  <si>
    <t>Norfolk and Norwich (CaNN combined)</t>
  </si>
  <si>
    <t>Queen Elizabeth King's Lynn - Norfolk (CaNN combined)</t>
  </si>
  <si>
    <t>Burton (combined) - twins only</t>
  </si>
  <si>
    <t>Coventry and Warwickshire (combined) – twins only</t>
  </si>
  <si>
    <t>John Radcliffe (Oxford)12</t>
  </si>
  <si>
    <t>John Radcliffe (Oxford)13</t>
  </si>
  <si>
    <t>John Radcliffe (Oxford)14</t>
  </si>
  <si>
    <t>John Radcliffe (Oxford)15</t>
  </si>
  <si>
    <t>John Radcliffe (Oxford)16</t>
  </si>
  <si>
    <t>Wolfson63</t>
  </si>
  <si>
    <t>South Warwickshire (combined) - twins only</t>
  </si>
  <si>
    <t>Birmingham Women's and Children's51</t>
  </si>
  <si>
    <t>There is a separate category at the end, for samples where you have already reported a result, then subsequently needed to recalculate the result because of incorrect information on the initial request</t>
  </si>
  <si>
    <t>Isle of Wight (COLN quad)</t>
  </si>
  <si>
    <t>North Hampshire (COLN quad)</t>
  </si>
  <si>
    <t>Queen Alexandra and St Mary's (COLN quad)</t>
  </si>
  <si>
    <t>Royal Hampshire (COLN quad)</t>
  </si>
  <si>
    <t>Salisbury (COLN quad)</t>
  </si>
  <si>
    <t>Southampton (COLN quad)</t>
  </si>
  <si>
    <t>Western Sussex - St Richard's (COLN quad)</t>
  </si>
  <si>
    <t>Western Sussex - Worthing (COLN quad)</t>
  </si>
  <si>
    <t>NDTComment</t>
  </si>
  <si>
    <t>Mid and South Essex NHS Foundation Trust (Basildon)</t>
  </si>
  <si>
    <t>University Hospitals Sussex NHS Foundation Trust (East)</t>
  </si>
  <si>
    <t>Mid and South Essex NHS Foundation Trust (Broomfield)</t>
  </si>
  <si>
    <t>Northern Care Alliance NHS Group</t>
  </si>
  <si>
    <t>University Hospitals Dorset NHS Foundation Trust (Poole)</t>
  </si>
  <si>
    <t>Portsmouth Hospitals University NHS Trust</t>
  </si>
  <si>
    <t>The Shrewsbury and Telford Hospital NHS Trust</t>
  </si>
  <si>
    <t>Mid and South Essex NHS Foundation Trust (Southend)</t>
  </si>
  <si>
    <t>University Hospitals Dorset NHS Foundation Trust (Bournemouth)</t>
  </si>
  <si>
    <t>University Hospitals Sussex NHS Foundation Trust (West)</t>
  </si>
  <si>
    <t>York and Scarborough Teaching Hospitals NHS Foundation Trust</t>
  </si>
  <si>
    <t>Wolfson/Sheffield</t>
  </si>
  <si>
    <t>Wolfson/Sheffield second trimester network</t>
  </si>
  <si>
    <t>Wolfson/Sheffield second trimester network - Quad</t>
  </si>
  <si>
    <t>Barnsley (Wolfson/Sheffield quad)</t>
  </si>
  <si>
    <t>Chesterfield (Wolfson/Sheffield quad)</t>
  </si>
  <si>
    <t>Doncaster and Bassetlaw (Wolfson/Sheffield quad)</t>
  </si>
  <si>
    <t>Hull and Castle Hill (Wolfson/Sheffield quad)</t>
  </si>
  <si>
    <t>Northern Lincolnshire - Grimsby (Wolfson/Sheffield quad)</t>
  </si>
  <si>
    <t>Northern Lincolnshire - Scunthorpe (Wolfson/Sheffield quad)</t>
  </si>
  <si>
    <t>Rotherham (Wolfson/Sheffield quad)</t>
  </si>
  <si>
    <t>Sheffield (Wolfson/Sheffield quad)</t>
  </si>
  <si>
    <t>York - Scarborough (Wolfson/Sheffield quad)</t>
  </si>
  <si>
    <t>York (Wolfson/Sheffield quad)</t>
  </si>
  <si>
    <t>&lt;- new network name from Q1 2021/22</t>
  </si>
  <si>
    <t>Ashford and St Peter's (Wolfson/Sheffield quad)</t>
  </si>
  <si>
    <t>Barts - Newham (Wolfson/Sheffield quad)</t>
  </si>
  <si>
    <t>Barts - Royal London (Wolfson/Sheffield quad)</t>
  </si>
  <si>
    <t>Barts - Whipps Cross (Wolfson/Sheffield quad)</t>
  </si>
  <si>
    <t>Basildon (Wolfson/Sheffield quad)</t>
  </si>
  <si>
    <t>Bournemouth (Wolfson/Sheffield quad)</t>
  </si>
  <si>
    <t>Brighton and Sussex - Princess Royal (Wolfson/Sheffield quad)</t>
  </si>
  <si>
    <t>Colchester (Wolfson/Sheffield quad)</t>
  </si>
  <si>
    <t>Croydon (Wolfson/Sheffield quad)</t>
  </si>
  <si>
    <t>Dartford and Gravesham - Darent Valley (Wolfson/Sheffield quad)</t>
  </si>
  <si>
    <t>Devon and Exeter (Wolfson/Sheffield quad)</t>
  </si>
  <si>
    <t>East Cheshire - Macclesfield (Wolfson/Sheffield quad)</t>
  </si>
  <si>
    <t>East Sussex (Wolfson/Sheffield quad)</t>
  </si>
  <si>
    <t>Epsom (Wolfson/Sheffield quad)</t>
  </si>
  <si>
    <t>Frimley Park (Wolfson/Sheffield quad)</t>
  </si>
  <si>
    <t>Guy's and St Thomas' (Wolfson/Sheffield quad)</t>
  </si>
  <si>
    <t>King's College - Princess Royal (Wolfson/Sheffield quad)</t>
  </si>
  <si>
    <t>King's College (Wolfson/Sheffield quad)</t>
  </si>
  <si>
    <t>Kingston (Wolfson/Sheffield quad)</t>
  </si>
  <si>
    <t>Liverpool Women's (Wolfson/Sheffield quad)</t>
  </si>
  <si>
    <t>Maidstone (Wolfson/Sheffield quad)</t>
  </si>
  <si>
    <t>Medway Maritime (Wolfson/Sheffield quad)</t>
  </si>
  <si>
    <t>Mid Cheshire - Leighton (Wolfson/Sheffield quad)</t>
  </si>
  <si>
    <t>Mid Essex (Wolfson/Sheffield quad)</t>
  </si>
  <si>
    <t>Pembury (Wolfson/Sheffield quad)</t>
  </si>
  <si>
    <t>Plymouth - Derriford (Wolfson/Sheffield quad)</t>
  </si>
  <si>
    <t>Poole (Wolfson/Sheffield quad)</t>
  </si>
  <si>
    <t>Princess Alexandra (Wolfson/Sheffield quad)</t>
  </si>
  <si>
    <t>Queen Elizabeth London (Wolfson/Sheffield quad)</t>
  </si>
  <si>
    <t>Royal Free - Barnet and Chase (Wolfson/Sheffield quad)</t>
  </si>
  <si>
    <t>Royal Free (Wolfson/Sheffield quad)</t>
  </si>
  <si>
    <t>Royal Surrey (Wolfson/Sheffield quad)</t>
  </si>
  <si>
    <t>Southend (Wolfson/Sheffield quad)</t>
  </si>
  <si>
    <t>St George's - Queen Mary's (Wolfson/Sheffield quad)</t>
  </si>
  <si>
    <t>St George's (Wolfson/Sheffield quad)</t>
  </si>
  <si>
    <t>St Helier (Wolfson/Sheffield quad)</t>
  </si>
  <si>
    <t>Surrey and Sussex (Wolfson/Sheffield quad)</t>
  </si>
  <si>
    <t>Taunton - Musgrove Park (Wolfson/Sheffield quad)</t>
  </si>
  <si>
    <t>University College London Hospitals (Wolfson/Sheffield quad)</t>
  </si>
  <si>
    <t>University Hospital Lewisham (Wolfson/Sheffield quad)</t>
  </si>
  <si>
    <t>Whittington (Wolfson/Sheffield quad)</t>
  </si>
  <si>
    <t>Wirral (Wolfson/Sheffield quad)</t>
  </si>
  <si>
    <t>Yeovil (Wolfson/Sheffield quad)</t>
  </si>
  <si>
    <t>&lt;- moved from Birmingham</t>
  </si>
  <si>
    <t>University Hospital Coventry4</t>
  </si>
  <si>
    <t>University Hospital Coventry5</t>
  </si>
  <si>
    <t>&lt;- Now reporting on George Eliot and South Warwickshire Quad?</t>
  </si>
  <si>
    <t>BLANK</t>
  </si>
  <si>
    <t>&lt;- moved from Birmingham, Ian requested to leave rows as BLANK</t>
  </si>
  <si>
    <t>University Hospital Coventry6</t>
  </si>
  <si>
    <t>Version 1.0</t>
  </si>
  <si>
    <t>Combined samples: ≤ 5.0%
Quadruple samples: ≤ 10.0%</t>
  </si>
  <si>
    <t>North Hampshire/Royal Hampshire (COLN quad)</t>
  </si>
  <si>
    <t>&lt;- New name as removed Royal Hampshire Quad separate row. Combined data still reported separately by Portsmouth</t>
  </si>
  <si>
    <t>Royal Berkshire (combined)</t>
  </si>
  <si>
    <t>Royal Berkshire (COLN quad)</t>
  </si>
  <si>
    <t>&lt;- Name changed from Berkshire</t>
  </si>
  <si>
    <t>Oxford University Hospitals (combined)</t>
  </si>
  <si>
    <t>&lt;- Combined Oxford Horton and Oxford John Radcliffe together (2 rows combined into 1)</t>
  </si>
  <si>
    <t>Oxford University Hospitals (COLN quad)</t>
  </si>
  <si>
    <t>University Hospital Coventry7</t>
  </si>
  <si>
    <t>The Q3 (October to December) 2021 to 2022 submission window is 01 March to 31 March</t>
  </si>
  <si>
    <r>
      <t xml:space="preserve">Q3 2021 to 2022: </t>
    </r>
    <r>
      <rPr>
        <sz val="12"/>
        <color indexed="10"/>
        <rFont val="Arial"/>
        <family val="2"/>
      </rPr>
      <t>01 October to 31 December</t>
    </r>
  </si>
  <si>
    <t>Northern Care Alliance NHS Foundation Trust</t>
  </si>
  <si>
    <t>26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</si>
</sst>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0"/>
      <color theme="1"/>
      <name val="Arial"/>
      <family val="2"/>
    </font>
    <font>
      <b/>
      <sz val="11"/>
      <color indexed="8"/>
      <name val="Arial"/>
      <family val="2"/>
    </font>
    <font>
      <b/>
      <sz val="11"/>
      <color theme="1"/>
      <name val="Arial"/>
      <family val="2"/>
    </font>
    <font>
      <sz val="11"/>
      <color indexed="8"/>
      <name val="Arial"/>
      <family val="2"/>
    </font>
    <font>
      <u/>
      <sz val="11"/>
      <color theme="10"/>
      <name val="Calibri"/>
      <family val="2"/>
    </font>
    <font>
      <sz val="11"/>
      <name val="Arial"/>
      <family val="2"/>
    </font>
    <font>
      <b/>
      <sz val="20"/>
      <color theme="0"/>
      <name val="Arial"/>
      <family val="2"/>
    </font>
    <font>
      <sz val="10"/>
      <color theme="1"/>
      <name val="Arial"/>
      <family val="2"/>
    </font>
    <font>
      <sz val="11"/>
      <color theme="1"/>
      <name val="Calibri"/>
      <family val="2"/>
      <scheme val="minor"/>
    </font>
    <font>
      <b/>
      <sz val="10"/>
      <name val="Arial"/>
      <family val="2"/>
    </font>
    <font>
      <sz val="11"/>
      <color indexed="8"/>
      <name val="Calibri"/>
      <family val="2"/>
    </font>
    <font>
      <sz val="10"/>
      <name val="Arial"/>
      <family val="2"/>
    </font>
    <font>
      <u/>
      <sz val="11"/>
      <color rgb="FF0000FF"/>
      <name val="Calibri"/>
      <family val="2"/>
    </font>
    <font>
      <sz val="11"/>
      <color rgb="FF000000"/>
      <name val="Calibri"/>
      <family val="2"/>
    </font>
    <font>
      <b/>
      <i/>
      <sz val="11"/>
      <color indexed="8"/>
      <name val="Arial"/>
      <family val="2"/>
    </font>
    <font>
      <i/>
      <sz val="11"/>
      <color indexed="8"/>
      <name val="Arial"/>
      <family val="2"/>
    </font>
    <font>
      <i/>
      <sz val="10"/>
      <color theme="1"/>
      <name val="Arial"/>
      <family val="2"/>
    </font>
    <font>
      <sz val="11"/>
      <color theme="1"/>
      <name val="Arial"/>
      <family val="2"/>
    </font>
    <font>
      <i/>
      <sz val="11"/>
      <color theme="1"/>
      <name val="Arial"/>
      <family val="2"/>
    </font>
    <font>
      <b/>
      <sz val="10"/>
      <color theme="1"/>
      <name val="Arial"/>
      <family val="2"/>
    </font>
    <font>
      <sz val="10"/>
      <color theme="0"/>
      <name val="Arial"/>
      <family val="2"/>
    </font>
    <font>
      <i/>
      <sz val="12"/>
      <color indexed="8"/>
      <name val="Arial"/>
      <family val="2"/>
    </font>
    <font>
      <sz val="12"/>
      <color theme="1"/>
      <name val="Arial"/>
      <family val="2"/>
    </font>
    <font>
      <sz val="16"/>
      <color rgb="FFFF0000"/>
      <name val="Arial"/>
      <family val="2"/>
    </font>
    <font>
      <sz val="16"/>
      <name val="Arial"/>
      <family val="2"/>
    </font>
    <font>
      <sz val="16"/>
      <color indexed="10"/>
      <name val="Arial"/>
      <family val="2"/>
    </font>
    <font>
      <sz val="14"/>
      <name val="Arial"/>
      <family val="2"/>
    </font>
    <font>
      <sz val="14"/>
      <color indexed="8"/>
      <name val="Arial"/>
      <family val="2"/>
    </font>
    <font>
      <b/>
      <sz val="11"/>
      <name val="Arial"/>
      <family val="2"/>
    </font>
    <font>
      <u/>
      <sz val="11"/>
      <color theme="10"/>
      <name val="Arial"/>
      <family val="2"/>
    </font>
    <font>
      <sz val="12"/>
      <color indexed="8"/>
      <name val="Arial"/>
      <family val="2"/>
    </font>
    <font>
      <b/>
      <sz val="12"/>
      <name val="Arial"/>
      <family val="2"/>
    </font>
    <font>
      <b/>
      <sz val="12"/>
      <color theme="0"/>
      <name val="Arial"/>
      <family val="2"/>
    </font>
    <font>
      <sz val="12"/>
      <name val="Arial"/>
      <family val="2"/>
    </font>
    <font>
      <b/>
      <sz val="12"/>
      <color theme="1"/>
      <name val="Arial"/>
      <family val="2"/>
    </font>
    <font>
      <b/>
      <sz val="16"/>
      <color theme="0"/>
      <name val="Arial"/>
      <family val="2"/>
    </font>
    <font>
      <b/>
      <sz val="12"/>
      <color indexed="8"/>
      <name val="Arial"/>
      <family val="2"/>
    </font>
    <font>
      <b/>
      <sz val="12"/>
      <color indexed="10"/>
      <name val="Arial"/>
      <family val="2"/>
    </font>
    <font>
      <u/>
      <sz val="12"/>
      <color theme="10"/>
      <name val="Arial"/>
      <family val="2"/>
    </font>
    <font>
      <b/>
      <sz val="18"/>
      <name val="Arial"/>
      <family val="2"/>
    </font>
    <font>
      <sz val="12"/>
      <color indexed="10"/>
      <name val="Arial"/>
      <family val="2"/>
    </font>
    <font>
      <b/>
      <u/>
      <sz val="16"/>
      <color theme="10"/>
      <name val="Arial"/>
      <family val="2"/>
    </font>
    <font>
      <sz val="8"/>
      <name val="Arial"/>
      <family val="2"/>
    </font>
  </fonts>
  <fills count="16">
    <fill>
      <patternFill patternType="none"/>
    </fill>
    <fill>
      <patternFill patternType="gray125"/>
    </fill>
    <fill>
      <patternFill patternType="solid">
        <fgColor theme="0"/>
        <bgColor indexed="64"/>
      </patternFill>
    </fill>
    <fill>
      <patternFill patternType="solid">
        <fgColor rgb="FF00AE9E"/>
        <bgColor indexed="64"/>
      </patternFill>
    </fill>
    <fill>
      <patternFill patternType="solid">
        <fgColor theme="0" tint="-0.14999847407452621"/>
        <bgColor indexed="64"/>
      </patternFill>
    </fill>
    <fill>
      <patternFill patternType="solid">
        <fgColor rgb="FFFFFF00"/>
        <bgColor rgb="FFFFFF00"/>
      </patternFill>
    </fill>
    <fill>
      <patternFill patternType="solid">
        <fgColor rgb="FF92D050"/>
        <bgColor rgb="FF92D050"/>
      </patternFill>
    </fill>
    <fill>
      <patternFill patternType="solid">
        <fgColor rgb="FFFFC000"/>
        <bgColor rgb="FFFFC000"/>
      </patternFill>
    </fill>
    <fill>
      <patternFill patternType="solid">
        <fgColor rgb="FFDA9694"/>
        <bgColor rgb="FFDA9694"/>
      </patternFill>
    </fill>
    <fill>
      <patternFill patternType="solid">
        <fgColor rgb="FFB8CCE4"/>
        <bgColor rgb="FFB8CCE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B4DE86"/>
        <bgColor indexed="64"/>
      </patternFill>
    </fill>
    <fill>
      <patternFill patternType="solid">
        <fgColor rgb="FFF1A5A5"/>
        <bgColor indexed="64"/>
      </patternFill>
    </fill>
    <fill>
      <patternFill patternType="solid">
        <fgColor rgb="FFFFFF00"/>
        <bgColor indexed="64"/>
      </patternFill>
    </fill>
    <fill>
      <patternFill patternType="solid">
        <fgColor rgb="FFFF0000"/>
        <bgColor indexed="64"/>
      </patternFill>
    </fill>
  </fills>
  <borders count="35">
    <border>
      <left/>
      <right/>
      <top/>
      <bottom/>
      <diagonal/>
    </border>
    <border>
      <left style="thin">
        <color indexed="9"/>
      </left>
      <right style="thin">
        <color indexed="9"/>
      </right>
      <top style="thin">
        <color indexed="9"/>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top style="thin">
        <color indexed="9"/>
      </top>
      <bottom/>
      <diagonal/>
    </border>
    <border>
      <left/>
      <right/>
      <top style="thin">
        <color indexed="9"/>
      </top>
      <bottom/>
      <diagonal/>
    </border>
    <border>
      <left style="thin">
        <color indexed="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tint="-0.249977111117893"/>
      </bottom>
      <diagonal/>
    </border>
    <border>
      <left style="thin">
        <color indexed="9"/>
      </left>
      <right style="thin">
        <color indexed="9"/>
      </right>
      <top/>
      <bottom style="thin">
        <color theme="0"/>
      </bottom>
      <diagonal/>
    </border>
    <border>
      <left style="thin">
        <color indexed="9"/>
      </left>
      <right/>
      <top/>
      <bottom style="thin">
        <color theme="0"/>
      </bottom>
      <diagonal/>
    </border>
    <border>
      <left style="thin">
        <color theme="0"/>
      </left>
      <right/>
      <top style="thin">
        <color theme="0"/>
      </top>
      <bottom style="thin">
        <color indexed="9"/>
      </bottom>
      <diagonal/>
    </border>
    <border>
      <left/>
      <right/>
      <top style="thin">
        <color theme="0"/>
      </top>
      <bottom style="thin">
        <color indexed="9"/>
      </bottom>
      <diagonal/>
    </border>
    <border>
      <left/>
      <right/>
      <top style="thin">
        <color theme="0"/>
      </top>
      <bottom style="thin">
        <color theme="0"/>
      </bottom>
      <diagonal/>
    </border>
    <border>
      <left style="thin">
        <color theme="0"/>
      </left>
      <right/>
      <top/>
      <bottom style="thin">
        <color theme="0" tint="-0.249977111117893"/>
      </bottom>
      <diagonal/>
    </border>
    <border>
      <left/>
      <right/>
      <top style="thin">
        <color theme="0"/>
      </top>
      <bottom style="thin">
        <color theme="0" tint="-0.249977111117893"/>
      </bottom>
      <diagonal/>
    </border>
    <border>
      <left/>
      <right style="thin">
        <color indexed="9"/>
      </right>
      <top style="thin">
        <color theme="0"/>
      </top>
      <bottom style="thin">
        <color indexed="9"/>
      </bottom>
      <diagonal/>
    </border>
    <border>
      <left style="thin">
        <color theme="0"/>
      </left>
      <right/>
      <top style="thin">
        <color theme="0"/>
      </top>
      <bottom style="thin">
        <color theme="0" tint="-0.249977111117893"/>
      </bottom>
      <diagonal/>
    </border>
    <border>
      <left/>
      <right style="thin">
        <color theme="0"/>
      </right>
      <top style="thin">
        <color theme="0"/>
      </top>
      <bottom style="thin">
        <color theme="0"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3">
    <xf numFmtId="0" fontId="0" fillId="0" borderId="0"/>
    <xf numFmtId="0" fontId="4" fillId="0" borderId="0" applyNumberFormat="0" applyFill="0" applyBorder="0" applyAlignment="0" applyProtection="0">
      <alignment vertical="top"/>
      <protection locked="0"/>
    </xf>
    <xf numFmtId="0" fontId="8" fillId="0" borderId="0"/>
    <xf numFmtId="0" fontId="10" fillId="5" borderId="0" applyNumberFormat="0" applyFont="0" applyBorder="0" applyAlignment="0" applyProtection="0"/>
    <xf numFmtId="0" fontId="10" fillId="6" borderId="0" applyNumberFormat="0" applyFont="0" applyBorder="0" applyAlignment="0" applyProtection="0"/>
    <xf numFmtId="0" fontId="10" fillId="7" borderId="0" applyNumberFormat="0" applyFont="0" applyBorder="0" applyAlignment="0" applyProtection="0"/>
    <xf numFmtId="0" fontId="10" fillId="8" borderId="0" applyNumberFormat="0" applyFont="0" applyBorder="0" applyAlignment="0" applyProtection="0"/>
    <xf numFmtId="0" fontId="10" fillId="9" borderId="0" applyNumberFormat="0" applyFont="0" applyBorder="0" applyAlignment="0" applyProtection="0"/>
    <xf numFmtId="0" fontId="11" fillId="0" borderId="0" applyFill="0" applyProtection="0"/>
    <xf numFmtId="0" fontId="12" fillId="0" borderId="0" applyNumberFormat="0" applyFill="0" applyBorder="0" applyAlignment="0" applyProtection="0"/>
    <xf numFmtId="0" fontId="8" fillId="0" borderId="0"/>
    <xf numFmtId="0" fontId="13" fillId="0" borderId="0"/>
    <xf numFmtId="9" fontId="8" fillId="0" borderId="0" applyFont="0" applyFill="0" applyBorder="0" applyAlignment="0" applyProtection="0"/>
  </cellStyleXfs>
  <cellXfs count="182">
    <xf numFmtId="0" fontId="0" fillId="0" borderId="0" xfId="0"/>
    <xf numFmtId="0" fontId="0" fillId="2" borderId="0" xfId="0" applyFill="1"/>
    <xf numFmtId="0" fontId="15" fillId="11" borderId="13" xfId="0" applyFont="1" applyFill="1" applyBorder="1" applyAlignment="1" applyProtection="1">
      <alignment horizontal="center" vertical="center" wrapText="1"/>
    </xf>
    <xf numFmtId="0" fontId="0" fillId="2" borderId="0" xfId="0" applyFill="1" applyBorder="1"/>
    <xf numFmtId="0" fontId="1" fillId="2" borderId="8" xfId="0" applyFont="1" applyFill="1" applyBorder="1" applyAlignment="1" applyProtection="1">
      <alignment horizontal="center" vertical="center" wrapText="1"/>
      <protection locked="0"/>
    </xf>
    <xf numFmtId="0" fontId="19" fillId="0" borderId="0" xfId="0" applyFont="1" applyFill="1" applyAlignment="1">
      <alignment horizontal="left" indent="1"/>
    </xf>
    <xf numFmtId="0" fontId="7" fillId="0" borderId="0" xfId="0" applyFont="1" applyFill="1"/>
    <xf numFmtId="0" fontId="19" fillId="0" borderId="0" xfId="0" applyFont="1" applyAlignment="1">
      <alignment horizontal="left" indent="1"/>
    </xf>
    <xf numFmtId="0" fontId="19" fillId="0" borderId="0" xfId="0" applyFont="1"/>
    <xf numFmtId="0" fontId="15" fillId="12" borderId="13" xfId="0" applyFont="1" applyFill="1" applyBorder="1" applyAlignment="1" applyProtection="1">
      <alignment horizontal="center" vertical="center" wrapText="1"/>
    </xf>
    <xf numFmtId="164" fontId="18" fillId="12" borderId="13" xfId="0" applyNumberFormat="1" applyFont="1" applyFill="1" applyBorder="1" applyAlignment="1" applyProtection="1">
      <alignment horizontal="center" vertical="center"/>
    </xf>
    <xf numFmtId="0" fontId="15" fillId="13" borderId="13" xfId="0" applyFont="1" applyFill="1" applyBorder="1" applyAlignment="1" applyProtection="1">
      <alignment horizontal="center" vertical="center" wrapText="1"/>
    </xf>
    <xf numFmtId="164" fontId="18" fillId="13" borderId="13" xfId="0" applyNumberFormat="1" applyFont="1" applyFill="1" applyBorder="1" applyAlignment="1" applyProtection="1">
      <alignment horizontal="center" vertical="center"/>
    </xf>
    <xf numFmtId="0" fontId="19" fillId="0" borderId="0" xfId="0" applyFont="1" applyFill="1" applyBorder="1" applyAlignment="1">
      <alignment horizontal="left" indent="1"/>
    </xf>
    <xf numFmtId="0" fontId="7" fillId="0" borderId="0" xfId="2" applyFont="1" applyFill="1" applyBorder="1" applyAlignment="1">
      <alignment horizontal="left" indent="1"/>
    </xf>
    <xf numFmtId="0" fontId="11" fillId="0" borderId="0" xfId="10" applyFont="1" applyFill="1" applyBorder="1" applyAlignment="1">
      <alignment horizontal="left" indent="1"/>
    </xf>
    <xf numFmtId="0" fontId="7" fillId="0" borderId="0" xfId="0" applyFont="1" applyFill="1" applyAlignment="1">
      <alignment horizontal="left" indent="1"/>
    </xf>
    <xf numFmtId="0" fontId="0" fillId="0" borderId="0" xfId="0" applyAlignment="1">
      <alignment horizontal="left" indent="1"/>
    </xf>
    <xf numFmtId="0" fontId="19" fillId="10" borderId="0" xfId="0" applyFont="1" applyFill="1"/>
    <xf numFmtId="0" fontId="19" fillId="10" borderId="0" xfId="0" applyFont="1" applyFill="1" applyBorder="1" applyAlignment="1">
      <alignment horizontal="left" indent="1"/>
    </xf>
    <xf numFmtId="0" fontId="0" fillId="10" borderId="0" xfId="0" applyFill="1"/>
    <xf numFmtId="0" fontId="7" fillId="10" borderId="0" xfId="2" applyFont="1" applyFill="1" applyBorder="1" applyAlignment="1">
      <alignment horizontal="left" indent="1"/>
    </xf>
    <xf numFmtId="0" fontId="11" fillId="10" borderId="0" xfId="10" applyFont="1" applyFill="1" applyBorder="1" applyAlignment="1">
      <alignment horizontal="left" indent="1"/>
    </xf>
    <xf numFmtId="0" fontId="7" fillId="10" borderId="0" xfId="0" applyFont="1" applyFill="1" applyAlignment="1">
      <alignment horizontal="left" indent="1"/>
    </xf>
    <xf numFmtId="0" fontId="7" fillId="10" borderId="0" xfId="0" applyFont="1" applyFill="1"/>
    <xf numFmtId="0" fontId="3" fillId="2" borderId="0" xfId="0" applyFont="1" applyFill="1" applyBorder="1" applyProtection="1"/>
    <xf numFmtId="0" fontId="6" fillId="2" borderId="0" xfId="0" applyFont="1" applyFill="1" applyBorder="1" applyAlignment="1" applyProtection="1">
      <alignment horizontal="center" vertical="center"/>
    </xf>
    <xf numFmtId="0" fontId="28" fillId="2" borderId="0" xfId="0" applyFont="1" applyFill="1" applyBorder="1" applyAlignment="1" applyProtection="1">
      <alignment horizontal="left" vertical="center" wrapText="1" indent="1"/>
    </xf>
    <xf numFmtId="0" fontId="29" fillId="0" borderId="0" xfId="1" applyFont="1" applyFill="1" applyBorder="1" applyAlignment="1" applyProtection="1">
      <alignment horizontal="left" vertical="center" indent="1"/>
    </xf>
    <xf numFmtId="49" fontId="5" fillId="2" borderId="0" xfId="0" applyNumberFormat="1" applyFont="1" applyFill="1" applyBorder="1" applyAlignment="1" applyProtection="1">
      <alignment horizontal="right"/>
    </xf>
    <xf numFmtId="0" fontId="9" fillId="2" borderId="0" xfId="0" applyFont="1" applyFill="1" applyBorder="1" applyAlignment="1" applyProtection="1">
      <alignment horizontal="left" vertical="center" indent="1"/>
    </xf>
    <xf numFmtId="0" fontId="11" fillId="2" borderId="0" xfId="0" applyFont="1" applyFill="1" applyAlignment="1">
      <alignment horizontal="left" indent="1"/>
    </xf>
    <xf numFmtId="0" fontId="11" fillId="2" borderId="0" xfId="0" applyFont="1" applyFill="1" applyBorder="1" applyAlignment="1" applyProtection="1">
      <alignment horizontal="left" indent="1"/>
    </xf>
    <xf numFmtId="0" fontId="11"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indent="1"/>
    </xf>
    <xf numFmtId="0" fontId="32" fillId="2" borderId="0" xfId="0" applyFont="1" applyFill="1" applyBorder="1" applyAlignment="1" applyProtection="1">
      <alignment horizontal="center" vertical="center"/>
    </xf>
    <xf numFmtId="0" fontId="30" fillId="2" borderId="0" xfId="0" applyFont="1" applyFill="1" applyBorder="1" applyAlignment="1" applyProtection="1">
      <alignment vertical="center"/>
    </xf>
    <xf numFmtId="0" fontId="31" fillId="2" borderId="0" xfId="0" applyFont="1" applyFill="1" applyBorder="1" applyAlignment="1" applyProtection="1">
      <alignment horizontal="left" vertical="center" indent="2"/>
    </xf>
    <xf numFmtId="0" fontId="22" fillId="2" borderId="0" xfId="0" applyFont="1" applyFill="1" applyAlignment="1">
      <alignment horizontal="left" indent="2"/>
    </xf>
    <xf numFmtId="0" fontId="30" fillId="2" borderId="0" xfId="0" applyFont="1" applyFill="1" applyBorder="1" applyAlignment="1" applyProtection="1">
      <alignment vertical="center" wrapText="1"/>
    </xf>
    <xf numFmtId="0" fontId="22" fillId="2" borderId="0" xfId="0" applyFont="1" applyFill="1" applyAlignment="1">
      <alignment horizontal="center"/>
    </xf>
    <xf numFmtId="0" fontId="22" fillId="2" borderId="0" xfId="0" applyFont="1" applyFill="1"/>
    <xf numFmtId="0" fontId="30" fillId="2" borderId="0" xfId="0" applyFont="1" applyFill="1" applyBorder="1" applyAlignment="1" applyProtection="1">
      <alignment horizontal="left" vertical="center" wrapText="1" indent="1"/>
    </xf>
    <xf numFmtId="0" fontId="33" fillId="2" borderId="0" xfId="0" applyFont="1" applyFill="1" applyBorder="1" applyAlignment="1" applyProtection="1">
      <alignment horizontal="left" vertical="center" indent="1"/>
    </xf>
    <xf numFmtId="0" fontId="34" fillId="2" borderId="0" xfId="0" applyFont="1" applyFill="1" applyAlignment="1">
      <alignment horizontal="left" indent="2"/>
    </xf>
    <xf numFmtId="0" fontId="0" fillId="2" borderId="0" xfId="0" applyFill="1" applyBorder="1" applyAlignment="1">
      <alignment horizontal="left" indent="2"/>
    </xf>
    <xf numFmtId="164" fontId="22" fillId="2" borderId="4" xfId="0" applyNumberFormat="1" applyFont="1" applyFill="1" applyBorder="1" applyAlignment="1" applyProtection="1">
      <alignment horizontal="center" vertical="center"/>
    </xf>
    <xf numFmtId="0" fontId="3" fillId="4" borderId="1" xfId="0" applyFont="1" applyFill="1" applyBorder="1" applyAlignment="1" applyProtection="1">
      <alignment horizontal="left" vertical="center" wrapText="1" indent="1"/>
      <protection locked="0"/>
    </xf>
    <xf numFmtId="0" fontId="38" fillId="2" borderId="0" xfId="1" applyFont="1" applyFill="1" applyBorder="1" applyAlignment="1" applyProtection="1">
      <alignment horizontal="left" vertical="center" wrapText="1" indent="1"/>
    </xf>
    <xf numFmtId="0" fontId="38" fillId="2" borderId="0" xfId="1" applyFont="1" applyFill="1" applyBorder="1" applyAlignment="1" applyProtection="1">
      <alignment horizontal="left" vertical="center" indent="1"/>
    </xf>
    <xf numFmtId="0" fontId="39" fillId="2" borderId="0" xfId="0" applyFont="1" applyFill="1" applyBorder="1" applyAlignment="1" applyProtection="1">
      <alignment horizontal="left" vertical="center" indent="1"/>
    </xf>
    <xf numFmtId="0" fontId="21" fillId="12" borderId="13" xfId="0" applyFont="1" applyFill="1" applyBorder="1" applyAlignment="1" applyProtection="1">
      <alignment horizontal="center" vertical="center" wrapText="1"/>
      <protection locked="0"/>
    </xf>
    <xf numFmtId="0" fontId="21" fillId="13" borderId="13" xfId="0" applyFont="1" applyFill="1" applyBorder="1" applyAlignment="1" applyProtection="1">
      <alignment horizontal="center" vertical="center" wrapText="1"/>
      <protection locked="0"/>
    </xf>
    <xf numFmtId="0" fontId="0" fillId="0" borderId="0" xfId="0" applyFont="1" applyFill="1" applyAlignment="1">
      <alignment horizontal="left" indent="1"/>
    </xf>
    <xf numFmtId="0" fontId="0" fillId="10" borderId="0" xfId="0" applyFont="1" applyFill="1" applyAlignment="1">
      <alignment horizontal="left" indent="1"/>
    </xf>
    <xf numFmtId="0" fontId="0" fillId="0" borderId="0" xfId="0" applyFill="1" applyAlignment="1">
      <alignment horizontal="left" indent="1"/>
    </xf>
    <xf numFmtId="0" fontId="2" fillId="4" borderId="10" xfId="0" applyFont="1" applyFill="1" applyBorder="1" applyAlignment="1" applyProtection="1">
      <alignment horizontal="left" vertical="center" wrapText="1" indent="1"/>
      <protection locked="0"/>
    </xf>
    <xf numFmtId="0" fontId="2" fillId="4" borderId="10" xfId="1" applyFont="1" applyFill="1" applyBorder="1" applyAlignment="1" applyProtection="1">
      <alignment horizontal="left" vertical="center" wrapText="1" indent="1"/>
      <protection locked="0"/>
    </xf>
    <xf numFmtId="0" fontId="15" fillId="0" borderId="13" xfId="0" applyFont="1" applyFill="1" applyBorder="1" applyAlignment="1" applyProtection="1">
      <alignment horizontal="center" vertical="center" wrapText="1"/>
    </xf>
    <xf numFmtId="164" fontId="22" fillId="0" borderId="15" xfId="0" applyNumberFormat="1" applyFont="1" applyFill="1" applyBorder="1" applyAlignment="1" applyProtection="1">
      <alignment horizontal="center" vertical="center"/>
    </xf>
    <xf numFmtId="0" fontId="0" fillId="0" borderId="0" xfId="2" applyFont="1" applyFill="1" applyBorder="1" applyAlignment="1">
      <alignment horizontal="left" indent="1"/>
    </xf>
    <xf numFmtId="0" fontId="0" fillId="10" borderId="0" xfId="2" applyFont="1" applyFill="1" applyBorder="1" applyAlignment="1">
      <alignment horizontal="left" indent="1"/>
    </xf>
    <xf numFmtId="0" fontId="19" fillId="0" borderId="0" xfId="0" applyFont="1" applyFill="1" applyAlignment="1">
      <alignment horizontal="center"/>
    </xf>
    <xf numFmtId="0" fontId="0" fillId="0" borderId="0" xfId="0" applyFill="1" applyAlignment="1">
      <alignment horizontal="center"/>
    </xf>
    <xf numFmtId="0" fontId="0" fillId="0" borderId="0" xfId="0" pivotButton="1"/>
    <xf numFmtId="0" fontId="0" fillId="0" borderId="0" xfId="0" applyAlignment="1">
      <alignment horizontal="left"/>
    </xf>
    <xf numFmtId="0" fontId="0" fillId="2" borderId="0" xfId="0" applyFill="1" applyProtection="1">
      <protection locked="0"/>
    </xf>
    <xf numFmtId="0" fontId="6" fillId="2" borderId="0" xfId="0" applyFont="1" applyFill="1" applyBorder="1" applyAlignment="1" applyProtection="1">
      <alignment vertical="center" wrapText="1"/>
      <protection locked="0"/>
    </xf>
    <xf numFmtId="0" fontId="16" fillId="12" borderId="13" xfId="0" applyFont="1" applyFill="1" applyBorder="1" applyAlignment="1" applyProtection="1">
      <alignment horizontal="center" vertical="center"/>
      <protection locked="0"/>
    </xf>
    <xf numFmtId="0" fontId="15" fillId="13" borderId="13"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wrapText="1"/>
      <protection locked="0"/>
    </xf>
    <xf numFmtId="0" fontId="0" fillId="0" borderId="0" xfId="0" applyFill="1" applyProtection="1">
      <protection locked="0"/>
    </xf>
    <xf numFmtId="0" fontId="20" fillId="2" borderId="0" xfId="0" applyFont="1" applyFill="1" applyBorder="1" applyAlignment="1" applyProtection="1">
      <alignment vertical="center"/>
      <protection locked="0"/>
    </xf>
    <xf numFmtId="0" fontId="22" fillId="2" borderId="12"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30" fillId="2" borderId="15" xfId="0" applyFont="1" applyFill="1" applyBorder="1" applyAlignment="1" applyProtection="1">
      <alignment horizontal="center" vertical="center" wrapText="1"/>
      <protection locked="0"/>
    </xf>
    <xf numFmtId="0" fontId="20" fillId="0" borderId="0" xfId="0" applyFont="1" applyFill="1" applyBorder="1" applyAlignment="1" applyProtection="1">
      <alignment vertical="center"/>
    </xf>
    <xf numFmtId="0" fontId="20" fillId="2" borderId="0" xfId="0" applyFont="1" applyFill="1" applyBorder="1" applyAlignment="1" applyProtection="1">
      <alignment vertical="center"/>
    </xf>
    <xf numFmtId="0" fontId="0" fillId="2" borderId="0" xfId="0" applyFill="1" applyBorder="1" applyProtection="1">
      <protection locked="0"/>
    </xf>
    <xf numFmtId="0" fontId="5" fillId="2" borderId="0" xfId="0" applyFont="1" applyFill="1" applyBorder="1" applyAlignment="1" applyProtection="1">
      <alignment vertical="center" wrapText="1"/>
      <protection locked="0"/>
    </xf>
    <xf numFmtId="0" fontId="30" fillId="2" borderId="4" xfId="0" applyNumberFormat="1" applyFont="1" applyFill="1" applyBorder="1" applyAlignment="1" applyProtection="1">
      <alignment horizontal="center" vertical="center" wrapText="1"/>
      <protection locked="0"/>
    </xf>
    <xf numFmtId="0" fontId="22" fillId="2" borderId="4" xfId="0" applyFont="1" applyFill="1" applyBorder="1" applyAlignment="1" applyProtection="1">
      <alignment vertical="center"/>
      <protection locked="0"/>
    </xf>
    <xf numFmtId="0" fontId="0" fillId="2" borderId="0" xfId="0" applyFill="1" applyAlignment="1" applyProtection="1">
      <protection locked="0"/>
    </xf>
    <xf numFmtId="0" fontId="41" fillId="2" borderId="0" xfId="1" applyFont="1" applyFill="1" applyBorder="1" applyAlignment="1" applyProtection="1">
      <alignment horizontal="left" vertical="center" indent="1"/>
    </xf>
    <xf numFmtId="0" fontId="0" fillId="14" borderId="0" xfId="0" applyFill="1"/>
    <xf numFmtId="0" fontId="0" fillId="14" borderId="0" xfId="0" applyFill="1" applyAlignment="1">
      <alignment horizontal="left" indent="1"/>
    </xf>
    <xf numFmtId="0" fontId="0" fillId="0" borderId="0" xfId="0" applyFill="1"/>
    <xf numFmtId="0" fontId="17" fillId="4" borderId="5" xfId="0" applyFont="1" applyFill="1" applyBorder="1" applyAlignment="1" applyProtection="1">
      <alignment horizontal="center" vertical="center" wrapText="1"/>
    </xf>
    <xf numFmtId="0" fontId="17" fillId="4" borderId="19"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0" fillId="15" borderId="0" xfId="0" applyFill="1"/>
    <xf numFmtId="0" fontId="11" fillId="15" borderId="0" xfId="10" applyFont="1" applyFill="1" applyBorder="1" applyAlignment="1">
      <alignment horizontal="left" indent="1"/>
    </xf>
    <xf numFmtId="0" fontId="0" fillId="15" borderId="0" xfId="0" applyFill="1" applyAlignment="1">
      <alignment horizontal="center"/>
    </xf>
    <xf numFmtId="0" fontId="0" fillId="15" borderId="0" xfId="0" applyFill="1" applyAlignment="1">
      <alignment horizontal="left" indent="1"/>
    </xf>
    <xf numFmtId="0" fontId="7" fillId="15" borderId="0" xfId="2" applyFont="1" applyFill="1" applyBorder="1" applyAlignment="1">
      <alignment horizontal="left" indent="1"/>
    </xf>
    <xf numFmtId="0" fontId="6" fillId="3" borderId="32"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30" fillId="2" borderId="0" xfId="0" applyFont="1" applyFill="1" applyBorder="1" applyAlignment="1" applyProtection="1">
      <alignment horizontal="left" vertical="center" wrapText="1" indent="1"/>
    </xf>
    <xf numFmtId="0" fontId="22" fillId="2" borderId="0" xfId="0" applyFont="1" applyFill="1" applyAlignment="1">
      <alignment horizontal="left" vertical="center" wrapText="1" indent="2"/>
    </xf>
    <xf numFmtId="0" fontId="34" fillId="2" borderId="0" xfId="0" applyFont="1" applyFill="1" applyAlignment="1">
      <alignment horizontal="left" vertical="center" wrapText="1" indent="2"/>
    </xf>
    <xf numFmtId="0" fontId="30" fillId="0" borderId="0" xfId="0" applyFont="1" applyFill="1" applyBorder="1" applyAlignment="1" applyProtection="1">
      <alignment horizontal="left" vertical="center" wrapText="1" indent="2"/>
    </xf>
    <xf numFmtId="0" fontId="31" fillId="2" borderId="0" xfId="0" applyFont="1" applyFill="1" applyBorder="1" applyAlignment="1" applyProtection="1">
      <alignment horizontal="left" vertical="center" wrapText="1" indent="2"/>
    </xf>
    <xf numFmtId="0" fontId="6" fillId="3" borderId="32" xfId="0"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xf>
    <xf numFmtId="0" fontId="31" fillId="2" borderId="0" xfId="0" applyFont="1" applyFill="1" applyBorder="1" applyAlignment="1">
      <alignment horizontal="right" vertical="center" wrapText="1" indent="1"/>
    </xf>
    <xf numFmtId="0" fontId="31" fillId="2" borderId="0" xfId="0" applyFont="1" applyFill="1" applyBorder="1" applyAlignment="1" applyProtection="1">
      <alignment horizontal="right" vertical="center" wrapText="1" indent="1"/>
    </xf>
    <xf numFmtId="0" fontId="37" fillId="2" borderId="0" xfId="0" applyFont="1" applyFill="1" applyBorder="1" applyAlignment="1" applyProtection="1">
      <alignment horizontal="center" vertical="center" wrapText="1"/>
    </xf>
    <xf numFmtId="0" fontId="22" fillId="2" borderId="4" xfId="0" applyFont="1" applyFill="1" applyBorder="1" applyAlignment="1" applyProtection="1">
      <alignment horizontal="left" vertical="center" indent="1"/>
    </xf>
    <xf numFmtId="0" fontId="22" fillId="2" borderId="4"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left" vertical="center" wrapText="1" indent="1"/>
      <protection locked="0"/>
    </xf>
    <xf numFmtId="0" fontId="17" fillId="2" borderId="11" xfId="0" applyFont="1" applyFill="1" applyBorder="1" applyAlignment="1" applyProtection="1">
      <alignment horizontal="left" vertical="center" wrapText="1" indent="1"/>
      <protection locked="0"/>
    </xf>
    <xf numFmtId="0" fontId="17" fillId="2" borderId="12" xfId="0" applyFont="1" applyFill="1" applyBorder="1" applyAlignment="1" applyProtection="1">
      <alignment horizontal="left" vertical="center" wrapText="1" indent="1"/>
      <protection locked="0"/>
    </xf>
    <xf numFmtId="0" fontId="1" fillId="4" borderId="24"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29" xfId="0" applyFont="1" applyFill="1" applyBorder="1" applyAlignment="1" applyProtection="1">
      <alignment horizontal="center" vertical="center" wrapText="1"/>
      <protection locked="0"/>
    </xf>
    <xf numFmtId="0" fontId="30" fillId="4" borderId="20" xfId="0" applyFont="1" applyFill="1" applyBorder="1" applyAlignment="1" applyProtection="1">
      <alignment horizontal="left" vertical="center" wrapText="1" indent="1"/>
      <protection locked="0"/>
    </xf>
    <xf numFmtId="0" fontId="30" fillId="4" borderId="18" xfId="0" applyFont="1" applyFill="1" applyBorder="1" applyAlignment="1" applyProtection="1">
      <alignment horizontal="left" vertical="center" wrapText="1" indent="1"/>
      <protection locked="0"/>
    </xf>
    <xf numFmtId="0" fontId="30" fillId="4" borderId="19" xfId="0" applyFont="1" applyFill="1" applyBorder="1" applyAlignment="1" applyProtection="1">
      <alignment horizontal="left" vertical="center" wrapText="1" indent="1"/>
      <protection locked="0"/>
    </xf>
    <xf numFmtId="0" fontId="30" fillId="4" borderId="6" xfId="0" applyFont="1" applyFill="1" applyBorder="1" applyAlignment="1" applyProtection="1">
      <alignment horizontal="left" vertical="center" wrapText="1" indent="1"/>
      <protection locked="0"/>
    </xf>
    <xf numFmtId="0" fontId="30" fillId="4" borderId="16" xfId="0" applyFont="1" applyFill="1" applyBorder="1" applyAlignment="1" applyProtection="1">
      <alignment horizontal="left" vertical="center" wrapText="1" indent="1"/>
      <protection locked="0"/>
    </xf>
    <xf numFmtId="0" fontId="30" fillId="4" borderId="17" xfId="0" applyFont="1" applyFill="1" applyBorder="1" applyAlignment="1" applyProtection="1">
      <alignment horizontal="left" vertical="center" wrapText="1" indent="1"/>
      <protection locked="0"/>
    </xf>
    <xf numFmtId="0" fontId="2" fillId="4" borderId="10" xfId="0" applyFont="1" applyFill="1" applyBorder="1" applyAlignment="1" applyProtection="1">
      <alignment horizontal="left" vertical="center" wrapText="1" indent="1"/>
      <protection locked="0"/>
    </xf>
    <xf numFmtId="0" fontId="2" fillId="4" borderId="12" xfId="0" applyFont="1" applyFill="1" applyBorder="1" applyAlignment="1" applyProtection="1">
      <alignment horizontal="left" vertical="center" wrapText="1" indent="1"/>
      <protection locked="0"/>
    </xf>
    <xf numFmtId="0" fontId="36" fillId="4" borderId="7" xfId="0" applyFont="1" applyFill="1" applyBorder="1" applyAlignment="1" applyProtection="1">
      <alignment horizontal="left" vertical="center" wrapText="1" indent="1"/>
      <protection locked="0"/>
    </xf>
    <xf numFmtId="0" fontId="36" fillId="4" borderId="6" xfId="0" applyFont="1" applyFill="1" applyBorder="1" applyAlignment="1" applyProtection="1">
      <alignment horizontal="left" vertical="center" wrapText="1" indent="1"/>
      <protection locked="0"/>
    </xf>
    <xf numFmtId="0" fontId="3" fillId="2" borderId="10" xfId="0" applyFont="1" applyFill="1" applyBorder="1" applyAlignment="1" applyProtection="1">
      <alignment horizontal="left" vertical="center" wrapText="1" indent="1"/>
      <protection locked="0"/>
    </xf>
    <xf numFmtId="0" fontId="3" fillId="2" borderId="11" xfId="0" applyFont="1" applyFill="1" applyBorder="1" applyAlignment="1" applyProtection="1">
      <alignment horizontal="left" vertical="center" wrapText="1" indent="1"/>
      <protection locked="0"/>
    </xf>
    <xf numFmtId="0" fontId="3" fillId="2" borderId="12" xfId="0" applyFont="1" applyFill="1" applyBorder="1" applyAlignment="1" applyProtection="1">
      <alignment horizontal="left" vertical="center" wrapText="1" indent="1"/>
      <protection locked="0"/>
    </xf>
    <xf numFmtId="0" fontId="5" fillId="2" borderId="10" xfId="1" applyFont="1" applyFill="1" applyBorder="1" applyAlignment="1" applyProtection="1">
      <alignment horizontal="left" vertical="center" wrapText="1" indent="1"/>
      <protection locked="0"/>
    </xf>
    <xf numFmtId="0" fontId="5" fillId="2" borderId="11" xfId="1" applyFont="1" applyFill="1" applyBorder="1" applyAlignment="1" applyProtection="1">
      <alignment horizontal="left" vertical="center" wrapText="1" indent="1"/>
      <protection locked="0"/>
    </xf>
    <xf numFmtId="0" fontId="5" fillId="2" borderId="12" xfId="1" applyFont="1" applyFill="1" applyBorder="1" applyAlignment="1" applyProtection="1">
      <alignment horizontal="left" vertical="center" wrapText="1" indent="1"/>
      <protection locked="0"/>
    </xf>
    <xf numFmtId="0" fontId="33" fillId="4" borderId="10" xfId="0" applyFont="1" applyFill="1" applyBorder="1" applyAlignment="1" applyProtection="1">
      <alignment horizontal="left" vertical="center" wrapText="1" indent="1"/>
    </xf>
    <xf numFmtId="0" fontId="33" fillId="4" borderId="11" xfId="0" applyFont="1" applyFill="1" applyBorder="1" applyAlignment="1" applyProtection="1">
      <alignment horizontal="left" vertical="center" wrapText="1" indent="1"/>
    </xf>
    <xf numFmtId="0" fontId="33" fillId="4" borderId="12" xfId="0" applyFont="1" applyFill="1" applyBorder="1" applyAlignment="1" applyProtection="1">
      <alignment horizontal="left" vertical="center" wrapText="1" indent="1"/>
    </xf>
    <xf numFmtId="0" fontId="14" fillId="12" borderId="2" xfId="0" applyFont="1" applyFill="1" applyBorder="1" applyAlignment="1" applyProtection="1">
      <alignment horizontal="left" vertical="center" indent="1"/>
      <protection locked="0"/>
    </xf>
    <xf numFmtId="0" fontId="14" fillId="12" borderId="26" xfId="0" applyFont="1" applyFill="1" applyBorder="1" applyAlignment="1" applyProtection="1">
      <alignment horizontal="left" vertical="center" indent="1"/>
      <protection locked="0"/>
    </xf>
    <xf numFmtId="0" fontId="14" fillId="12" borderId="3" xfId="0" applyFont="1" applyFill="1" applyBorder="1" applyAlignment="1" applyProtection="1">
      <alignment horizontal="left" vertical="center" indent="1"/>
      <protection locked="0"/>
    </xf>
    <xf numFmtId="0" fontId="14" fillId="13" borderId="30" xfId="0" applyFont="1" applyFill="1" applyBorder="1" applyAlignment="1" applyProtection="1">
      <alignment horizontal="left" vertical="center" indent="1"/>
      <protection locked="0"/>
    </xf>
    <xf numFmtId="0" fontId="14" fillId="13" borderId="28" xfId="0" applyFont="1" applyFill="1" applyBorder="1" applyAlignment="1" applyProtection="1">
      <alignment horizontal="left" vertical="center" indent="1"/>
      <protection locked="0"/>
    </xf>
    <xf numFmtId="0" fontId="14" fillId="13" borderId="31" xfId="0" applyFont="1" applyFill="1" applyBorder="1" applyAlignment="1" applyProtection="1">
      <alignment horizontal="left" vertical="center" indent="1"/>
      <protection locked="0"/>
    </xf>
    <xf numFmtId="0" fontId="22" fillId="0" borderId="4" xfId="0" applyFont="1" applyFill="1" applyBorder="1" applyAlignment="1" applyProtection="1">
      <alignment horizontal="left" vertical="center" indent="1"/>
    </xf>
    <xf numFmtId="0" fontId="35" fillId="3" borderId="0" xfId="0" applyFont="1" applyFill="1" applyBorder="1" applyAlignment="1" applyProtection="1">
      <alignment horizontal="left" vertical="center" wrapText="1" indent="1"/>
      <protection locked="0"/>
    </xf>
    <xf numFmtId="0" fontId="36" fillId="4" borderId="1" xfId="0" applyFont="1" applyFill="1" applyBorder="1" applyAlignment="1" applyProtection="1">
      <alignment horizontal="left" vertical="center" wrapText="1" indent="1"/>
      <protection locked="0"/>
    </xf>
    <xf numFmtId="0" fontId="36" fillId="4" borderId="22" xfId="0" applyFont="1" applyFill="1" applyBorder="1" applyAlignment="1" applyProtection="1">
      <alignment horizontal="left" vertical="center" wrapText="1" indent="1"/>
      <protection locked="0"/>
    </xf>
    <xf numFmtId="0" fontId="36" fillId="4" borderId="1" xfId="0" applyFont="1" applyFill="1" applyBorder="1" applyAlignment="1" applyProtection="1">
      <alignment horizontal="center" vertical="center" wrapText="1"/>
      <protection locked="0"/>
    </xf>
    <xf numFmtId="0" fontId="36" fillId="4" borderId="22" xfId="0" applyFont="1" applyFill="1" applyBorder="1" applyAlignment="1" applyProtection="1">
      <alignment horizontal="center" vertical="center" wrapText="1"/>
      <protection locked="0"/>
    </xf>
    <xf numFmtId="0" fontId="36" fillId="4" borderId="9" xfId="0" applyFont="1" applyFill="1" applyBorder="1" applyAlignment="1" applyProtection="1">
      <alignment horizontal="left" vertical="center" wrapText="1" indent="1"/>
      <protection locked="0"/>
    </xf>
    <xf numFmtId="0" fontId="36" fillId="4" borderId="0" xfId="0" applyFont="1" applyFill="1" applyBorder="1" applyAlignment="1" applyProtection="1">
      <alignment horizontal="left" vertical="center" wrapText="1" indent="1"/>
      <protection locked="0"/>
    </xf>
    <xf numFmtId="0" fontId="36" fillId="4" borderId="23" xfId="0" applyFont="1" applyFill="1" applyBorder="1" applyAlignment="1" applyProtection="1">
      <alignment horizontal="left" vertical="center" wrapText="1" indent="1"/>
      <protection locked="0"/>
    </xf>
    <xf numFmtId="0" fontId="36" fillId="4" borderId="16" xfId="0" applyFont="1" applyFill="1" applyBorder="1" applyAlignment="1" applyProtection="1">
      <alignment horizontal="left" vertical="center" wrapText="1" indent="1"/>
      <protection locked="0"/>
    </xf>
    <xf numFmtId="0" fontId="2" fillId="4" borderId="10" xfId="1" applyFont="1" applyFill="1" applyBorder="1" applyAlignment="1" applyProtection="1">
      <alignment horizontal="left" vertical="center" wrapText="1" indent="1"/>
      <protection locked="0"/>
    </xf>
    <xf numFmtId="0" fontId="2" fillId="4" borderId="12" xfId="1" applyFont="1" applyFill="1" applyBorder="1" applyAlignment="1" applyProtection="1">
      <alignment horizontal="left" vertical="center" wrapText="1" indent="1"/>
      <protection locked="0"/>
    </xf>
    <xf numFmtId="0" fontId="17" fillId="4" borderId="10" xfId="0" applyFont="1" applyFill="1" applyBorder="1" applyAlignment="1" applyProtection="1">
      <alignment horizontal="left" vertical="center" wrapText="1" indent="1"/>
      <protection locked="0"/>
    </xf>
    <xf numFmtId="0" fontId="17" fillId="4" borderId="11" xfId="0" applyFont="1" applyFill="1" applyBorder="1" applyAlignment="1" applyProtection="1">
      <alignment horizontal="left" vertical="center" wrapText="1" indent="1"/>
      <protection locked="0"/>
    </xf>
    <xf numFmtId="0" fontId="15" fillId="12" borderId="13" xfId="0" applyFont="1" applyFill="1" applyBorder="1" applyAlignment="1" applyProtection="1">
      <alignment horizontal="left" vertical="center" wrapText="1" indent="1"/>
      <protection locked="0"/>
    </xf>
    <xf numFmtId="0" fontId="14" fillId="13" borderId="13" xfId="0" applyFont="1" applyFill="1" applyBorder="1" applyAlignment="1" applyProtection="1">
      <alignment horizontal="left" vertical="center" wrapText="1" indent="1"/>
      <protection locked="0"/>
    </xf>
    <xf numFmtId="0" fontId="22" fillId="0" borderId="15" xfId="0" applyFont="1" applyFill="1" applyBorder="1" applyAlignment="1" applyProtection="1">
      <alignment horizontal="left" vertical="center" indent="1"/>
      <protection locked="0"/>
    </xf>
    <xf numFmtId="0" fontId="21" fillId="4" borderId="13" xfId="0" applyNumberFormat="1" applyFont="1" applyFill="1" applyBorder="1" applyAlignment="1" applyProtection="1">
      <alignment horizontal="left" vertical="center" wrapText="1" indent="1"/>
    </xf>
    <xf numFmtId="0" fontId="21" fillId="4" borderId="2" xfId="0" applyNumberFormat="1" applyFont="1" applyFill="1" applyBorder="1" applyAlignment="1" applyProtection="1">
      <alignment horizontal="left" vertical="center" wrapText="1" indent="1"/>
    </xf>
    <xf numFmtId="0" fontId="34" fillId="2" borderId="4" xfId="0" applyFont="1" applyFill="1" applyBorder="1" applyAlignment="1" applyProtection="1">
      <alignment horizontal="center" vertical="center" wrapText="1"/>
      <protection locked="0"/>
    </xf>
    <xf numFmtId="0" fontId="34" fillId="2" borderId="10" xfId="0" applyFont="1" applyFill="1" applyBorder="1" applyAlignment="1" applyProtection="1">
      <alignment horizontal="center" vertical="center" wrapText="1"/>
      <protection locked="0"/>
    </xf>
    <xf numFmtId="0" fontId="33" fillId="2" borderId="10" xfId="0" applyFont="1" applyFill="1" applyBorder="1" applyAlignment="1" applyProtection="1">
      <alignment horizontal="left" vertical="center" wrapText="1" indent="1"/>
    </xf>
    <xf numFmtId="0" fontId="33" fillId="2" borderId="11" xfId="0" applyFont="1" applyFill="1" applyBorder="1" applyAlignment="1" applyProtection="1">
      <alignment horizontal="left" vertical="center" wrapText="1" indent="1"/>
    </xf>
    <xf numFmtId="0" fontId="33" fillId="2" borderId="12" xfId="0" applyFont="1" applyFill="1" applyBorder="1" applyAlignment="1" applyProtection="1">
      <alignment horizontal="left" vertical="center" wrapText="1" indent="1"/>
    </xf>
    <xf numFmtId="0" fontId="36" fillId="4" borderId="20" xfId="0" applyFont="1" applyFill="1" applyBorder="1" applyAlignment="1" applyProtection="1">
      <alignment horizontal="left" vertical="center" wrapText="1" indent="1"/>
      <protection locked="0"/>
    </xf>
    <xf numFmtId="0" fontId="36" fillId="4" borderId="18" xfId="0" applyFont="1" applyFill="1" applyBorder="1" applyAlignment="1" applyProtection="1">
      <alignment horizontal="left" vertical="center" wrapText="1" indent="1"/>
      <protection locked="0"/>
    </xf>
    <xf numFmtId="0" fontId="36" fillId="4" borderId="19" xfId="0" applyFont="1" applyFill="1" applyBorder="1" applyAlignment="1" applyProtection="1">
      <alignment horizontal="left" vertical="center" wrapText="1" indent="1"/>
      <protection locked="0"/>
    </xf>
    <xf numFmtId="0" fontId="36" fillId="4" borderId="17" xfId="0" applyFont="1" applyFill="1" applyBorder="1" applyAlignment="1" applyProtection="1">
      <alignment horizontal="left" vertical="center" wrapText="1" indent="1"/>
      <protection locked="0"/>
    </xf>
    <xf numFmtId="0" fontId="17" fillId="4" borderId="5" xfId="0" applyFont="1" applyFill="1" applyBorder="1" applyAlignment="1" applyProtection="1">
      <alignment horizontal="center" vertical="center" wrapText="1"/>
    </xf>
    <xf numFmtId="0" fontId="17" fillId="4" borderId="21"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1" fillId="4" borderId="2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cellXfs>
  <cellStyles count="13">
    <cellStyle name="cf1" xfId="3" xr:uid="{00000000-0005-0000-0000-000000000000}"/>
    <cellStyle name="cf2" xfId="4" xr:uid="{00000000-0005-0000-0000-000001000000}"/>
    <cellStyle name="cf3" xfId="5" xr:uid="{00000000-0005-0000-0000-000002000000}"/>
    <cellStyle name="cf4" xfId="6" xr:uid="{00000000-0005-0000-0000-000003000000}"/>
    <cellStyle name="cf5" xfId="7" xr:uid="{00000000-0005-0000-0000-000004000000}"/>
    <cellStyle name="ExportHeaderStyleLeft" xfId="8" xr:uid="{00000000-0005-0000-0000-000005000000}"/>
    <cellStyle name="Hyperlink" xfId="1" builtinId="8"/>
    <cellStyle name="Hyperlink 2" xfId="9" xr:uid="{00000000-0005-0000-0000-000007000000}"/>
    <cellStyle name="Normal" xfId="0" builtinId="0"/>
    <cellStyle name="Normal 2" xfId="2" xr:uid="{00000000-0005-0000-0000-000009000000}"/>
    <cellStyle name="Normal 2 3" xfId="10" xr:uid="{00000000-0005-0000-0000-00000A000000}"/>
    <cellStyle name="Normal 3" xfId="11" xr:uid="{00000000-0005-0000-0000-00000B000000}"/>
    <cellStyle name="Percent 2" xfId="12" xr:uid="{00000000-0005-0000-0000-00000C000000}"/>
  </cellStyles>
  <dxfs count="15">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ill>
        <patternFill>
          <bgColor theme="5" tint="0.39994506668294322"/>
        </patternFill>
      </fill>
    </dxf>
    <dxf>
      <fill>
        <patternFill>
          <bgColor rgb="FFFFC000"/>
        </patternFill>
      </fill>
    </dxf>
    <dxf>
      <fill>
        <patternFill>
          <bgColor rgb="FF92D050"/>
        </patternFill>
      </fill>
    </dxf>
    <dxf>
      <fill>
        <gradientFill type="path" left="0.5" right="0.5" top="0.5" bottom="0.5">
          <stop position="0">
            <color theme="0"/>
          </stop>
          <stop position="1">
            <color rgb="FFF1A5A5"/>
          </stop>
        </gradientFill>
      </fill>
    </dxf>
    <dxf>
      <fill>
        <gradientFill type="path" left="0.5" right="0.5" top="0.5" bottom="0.5">
          <stop position="0">
            <color theme="0"/>
          </stop>
          <stop position="1">
            <color rgb="FFB4DE86"/>
          </stop>
        </gradientFill>
      </fill>
    </dxf>
  </dxfs>
  <tableStyles count="0" defaultTableStyle="TableStyleMedium2" defaultPivotStyle="PivotStyleLight16"/>
  <colors>
    <mruColors>
      <color rgb="FFF1A5A5"/>
      <color rgb="FFB4DE86"/>
      <color rgb="FFCCFFCC"/>
      <color rgb="FF00A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izabeth Tempest" refreshedDate="44460.421948842595" createdVersion="6" refreshedVersion="6" minRefreshableVersion="3" recordCount="348" xr:uid="{FBFDB9D3-F52C-4688-88E8-CD1E28785E8B}">
  <cacheSource type="worksheet">
    <worksheetSource ref="A1:I1048576" sheet="MasterList"/>
  </cacheSource>
  <cacheFields count="9">
    <cacheField name="Lab Unique name" numFmtId="0">
      <sharedItems containsBlank="1"/>
    </cacheField>
    <cacheField name="Hospital" numFmtId="0">
      <sharedItems containsBlank="1" count="433">
        <s v="Cambridge - Rosie (CaNN combined)"/>
        <s v="Hinchingbrooke (CaNN combined)"/>
        <s v="Ipswich (CaNN combined)"/>
        <s v="Peterborough (CaNN combined)"/>
        <s v="West Suffolk (CaNN combined)"/>
        <s v="Cambridge - Rosie (COLN quad)"/>
        <s v="Hinchingbrooke (COLN quad)"/>
        <s v="Ipswich (COLN quad)"/>
        <s v="James Paget (COLN quad)"/>
        <s v="Norfolk and Norwich (COLN quad)"/>
        <s v="Peterborough (COLN quad)"/>
        <s v="Queen Elizabeth King's Lynn - Norfolk (COLN quad)"/>
        <s v="West Suffolk (COLN quad)"/>
        <s v="Bedford (combined)"/>
        <s v="Birmingham Women's and Children's (combined)"/>
        <s v="Burton (combined) - twins only"/>
        <s v="Chelsea and Westminster - C&amp;W (combined)"/>
        <s v="Chelsea and Westminster - West Middlesex (combined)"/>
        <s v="Coventry and Warwickshire (combined) – twins only"/>
        <s v="Dudley Group - Russell's Hall (combined)"/>
        <s v="Ealing (combined)"/>
        <s v="East and North Hertfordshire (combined)"/>
        <s v="George Eliot (combined)"/>
        <s v="Hillingdon (combined)"/>
        <s v="Imperial - QCCH (combined)"/>
        <s v="Imperial - St Mary's (combined)"/>
        <s v="Luton and Dunstable (combined)"/>
        <s v="North West London (combined)"/>
        <s v="Sandwell and West Birmingham (combined)"/>
        <s v="Shrewsbury and Telford (combined)"/>
        <s v="South Warwickshire (combined) - twins only"/>
        <s v="University Hospitals Birmingham (combined)"/>
        <s v="Walsall (combined)"/>
        <s v="West Hertfordshire (combined)"/>
        <s v="Wolverhampton - New Cross (combined)"/>
        <s v="Worcester - Alexandra (combined)"/>
        <s v="Worcester Acute (combined)"/>
        <s v="Wye Valley - Hereford (combined)"/>
        <s v="Bedford (BKK quad)"/>
        <s v="Birmingham Women's and Children's (BKK quad)"/>
        <s v="Burton (BKK quad)"/>
        <s v="Chelsea and Westminster - C&amp;W (BKK quad)"/>
        <s v="Chelsea and Westminster - West Middlesex (BKK quad)"/>
        <s v="Coventry and Warwickshire (BKK quad)"/>
        <s v="Dudley Group - Russell's Hall (BKK quad)"/>
        <s v="Ealing (BKK quad)"/>
        <s v="East and North Hertfordshire (BKK quad)"/>
        <s v="George Eliot (BKK quad)"/>
        <s v="Hillingdon (BKK quad)"/>
        <s v="Imperial - QCCH (BKK quad)"/>
        <s v="Imperial - St Mary's (BKK quad)"/>
        <s v="Luton and Dunstable (BKK quad)"/>
        <s v="North West London (BKK quad)"/>
        <s v="Sandwell and West Birmingham (BKK quad)"/>
        <s v="Shrewsbury and Telford (BKK quad)"/>
        <s v="South Warwickshire (BKK quad)"/>
        <s v="Torbay (BKK quad)"/>
        <s v="University Hospitals Birmingham (BKK quad)"/>
        <s v="Walsall (BKK quad)"/>
        <s v="West Hertfordshire (BKK quad)"/>
        <s v="Wolverhampton - New Cross (BKK quad)"/>
        <s v="Worcester - Alexandra (BKK quad)"/>
        <s v="Worcester Acute (BKK quad)"/>
        <s v="Wye Valley - Hereford (BKK quad)"/>
        <s v="Brighton and Sussex - Princess Royal (KG combined)"/>
        <s v="Basildon (combined)"/>
        <s v="Colchester (combined)"/>
        <s v="Mid Essex (combined)"/>
        <s v="Princess Alexandra (combined)"/>
        <s v="Southend (combined)"/>
        <s v="Guy's and St Thomas' (KG combined)"/>
        <s v="Berkshire (combined)"/>
        <s v="Milton Keynes (combined)"/>
        <s v="Oxford - Horton (combined)"/>
        <s v="Oxford - John Radcliffe (combined)"/>
        <s v="Stoke Mandeville (combined)"/>
        <s v="Berkshire (COLN quad)"/>
        <s v="Isle of Wight (COLN quad)"/>
        <s v="North Hampshire (COLN quad)"/>
        <s v="Milton Keynes (COLN quad)"/>
        <s v="Oxford - Horton (COLN quad)"/>
        <s v="Oxford - John Radcliffe (COLN quad)"/>
        <s v="Queen Alexandra and St Mary's (COLN quad)"/>
        <s v="Royal Hampshire (COLN quad)"/>
        <s v="Salisbury (COLN quad)"/>
        <s v="Southampton (COLN quad)"/>
        <s v="Stoke Mandeville (COLN quad)"/>
        <s v="Western Sussex - St Richard's (COLN quad)"/>
        <s v="Western Sussex - Worthing (COLN quad)"/>
        <s v="Wexham Park (COLN quad)"/>
        <s v="Derby (combined)"/>
        <s v="Kettering (combined)"/>
        <s v="Leicester (combined)"/>
        <s v="Northampton (combined)"/>
        <s v="Swindon - Great Western (combined)"/>
        <s v="Derby (BKK quad)"/>
        <s v="Kettering (BKK quad)"/>
        <s v="Leicester (BKK quad)"/>
        <s v="Northampton (BKK quad)"/>
        <s v="Swindon - Great Western (BKK quad)"/>
        <s v="BHRUT (KG combined)"/>
        <s v="East Kent (KG combined)"/>
        <s v="Epsom (KG combined)"/>
        <s v="Homerton (KG combined)"/>
        <s v="North Middlesex (KG combined)"/>
        <s v="St George's (KG combined)"/>
        <s v="St Helier (KG combined)"/>
        <s v="BHRUT (BKK quad)"/>
        <s v="East Kent (BKK quad)"/>
        <s v="Homerton (BKK quad)"/>
        <s v="North Middlesex (BKK quad)"/>
        <s v="King's College - Princess Royal (combined)"/>
        <s v="King's College (combined)"/>
        <s v="James Paget (CaNN combined)"/>
        <s v="Norfolk and Norwich (CaNN combined)"/>
        <s v="Queen Elizabeth King's Lynn - Norfolk (CaNN combined)"/>
        <s v="Barnsley (combined)"/>
        <s v="Chesterfield (combined)"/>
        <s v="Doncaster and Bassetlaw (combined)"/>
        <s v="Hull and Castle Hill (combined)"/>
        <s v="Northern Lincolnshire - Grimsby (combined)"/>
        <s v="Northern Lincolnshire - Scunthorpe (combined)"/>
        <s v="Rotherham (combined)"/>
        <s v="Sheffield (combined)"/>
        <s v="York - Scarborough (combined)"/>
        <s v="York (combined)"/>
        <s v="Barnsley (Wolfson/Sheffield quad)"/>
        <s v="Chesterfield (Wolfson/Sheffield quad)"/>
        <s v="Doncaster and Bassetlaw (Wolfson/Sheffield quad)"/>
        <s v="Hull and Castle Hill (Wolfson/Sheffield quad)"/>
        <s v="Northern Lincolnshire - Grimsby (Wolfson/Sheffield quad)"/>
        <s v="Northern Lincolnshire - Scunthorpe (Wolfson/Sheffield quad)"/>
        <s v="Rotherham (Wolfson/Sheffield quad)"/>
        <s v="Sheffield (Wolfson/Sheffield quad)"/>
        <s v="York - Scarborough (Wolfson/Sheffield quad)"/>
        <s v="York (Wolfson/Sheffield quad)"/>
        <s v="Lincolnshire - Lincoln (combined)"/>
        <s v="Lincolnshire - Pilgrim, Grantham and District (combined)"/>
        <s v="Nottingham (combined)"/>
        <s v="Sherwood Forest - Kings Mill (combined)"/>
        <s v="Lincolnshire - Lincoln (BONO quad)"/>
        <s v="Lincolnshire - Pilgrim, Grantham and District (BONO quad)"/>
        <s v="Nottingham (BONO quad)"/>
        <s v="Sherwood Forest - Kings Mill (BONO quad)"/>
        <s v="Isle of Wight (combined)"/>
        <s v="North Hampshire (combined)"/>
        <s v="Queen Alexandra and St Mary's (combined)"/>
        <s v="Royal Hampshire (combined)"/>
        <s v="Salisbury (combined)"/>
        <s v="Southampton (combined)"/>
        <s v="Western Sussex - St Richard's (combined)"/>
        <s v="Western Sussex - Worthing (combined)"/>
        <s v="Blackburn (combined)"/>
        <s v="Blackpool (combined)"/>
        <s v="Bolton (combined)"/>
        <s v="Bridgewater (combined)"/>
        <s v="Burnley (combined)"/>
        <s v="Chester (combined)"/>
        <s v="Lancashire - Preston (combined)"/>
        <s v="Manchester - North (combined)"/>
        <s v="Manchester - St Mary's (combined)"/>
        <s v="Manchester - Wythenshawe (combined)"/>
        <s v="North Midlands (combined)"/>
        <s v="Pennine - Fairfield (combined)"/>
        <s v="Pennine - Oldham (combined)"/>
        <s v="Pennine - Rochdale (combined)"/>
        <s v="Southport and Ormskirk (combined)"/>
        <s v="St Helens and Knowsley - Whiston (combined)"/>
        <s v="Stockport - Stepping Hill (combined)"/>
        <s v="Tameside (combined)"/>
        <s v="Warrington (combined)"/>
        <s v="Wigan and Leigh (combined)"/>
        <s v="Blackburn (BONO quad)"/>
        <s v="Blackpool (BONO quad)"/>
        <s v="Bolton (BONO quad)"/>
        <s v="Bridgewater (BONO quad)"/>
        <s v="Burnley (BONO quad)"/>
        <s v="Chester (BONO quad)"/>
        <s v="Lancashire - Preston (BONO quad)"/>
        <s v="Manchester - North Manchester (BONO quad)"/>
        <s v="Manchester - St Mary's (BONO quad)"/>
        <s v="Manchester - Wythenshawe (BONO quad)"/>
        <s v="North Midlands (BONO quad)"/>
        <s v="Pennine - Fairfield (BONO quad)"/>
        <s v="Pennine - Oldham (BONO quad)"/>
        <s v="Pennine - Rochdale (BONO quad)"/>
        <s v="Southport and Ormskirk (BONO quad)"/>
        <s v="St Helens and Knowsley - Whiston (BONO quad)"/>
        <s v="Stockport - Stepping Hill (BONO quad)"/>
        <s v="Tameside (BONO quad)"/>
        <s v="Warrington (BONO quad)"/>
        <s v="Wigan and Leigh (BONO quad)"/>
        <s v="Bournemouth (combined)"/>
        <s v="Cornwall (combined)"/>
        <s v="Devon and Exeter (combined)"/>
        <s v="Dorset (combined)"/>
        <s v="North Devon (combined)"/>
        <s v="Plymouth - Derriford (combined)"/>
        <s v="Poole (combined)"/>
        <s v="Royal Surrey (combined)"/>
        <s v="Taunton - Musgrove Park (combined)"/>
        <s v="Torbay (combined)"/>
        <s v="Yeovil (combined)"/>
        <s v="Durham and Darlington - Bishop Aukland (combined)"/>
        <s v="Durham and Darlington - Darlington (combined)"/>
        <s v="Durham and Darlington - North Durham (combined)"/>
        <s v="Durham and Darlington - Shotley Bridge (combined)"/>
        <s v="Gateshead - Queen Elizabeth (combined)"/>
        <s v="Gloucestershire - Cheltenham (combined)"/>
        <s v="Gloucestershire - Gloucestershire Royal (combined)"/>
        <s v="Morecambe Bay - Furness (combined)"/>
        <s v="Morecambe Bay - Royal Lancaster (combined)"/>
        <s v="Morecambe Bay - Westmorland (combined)"/>
        <s v="Newcastle - RVI (combined)"/>
        <s v="North Cumbria - Cumberland Infirmary (combined)"/>
        <s v="North Cumbria - West Cumberland (combined)"/>
        <s v="North Tees - Hartlepool (combined)"/>
        <s v="North Tees - Uni Hosp North Tees (combined)"/>
        <s v="Northumbria - Berwick (combined)"/>
        <s v="Northumbria - Hexham (combined)"/>
        <s v="Northumbria - Hillcrest (combined)"/>
        <s v="Northumbria - North Tyneside (combined)"/>
        <s v="Northumbria - Wansbeck (combined)"/>
        <s v="South Tees - Friarage (combined)"/>
        <s v="South Tees - James Cook (combined)"/>
        <s v="South Tyneside (combined)"/>
        <s v="Sunderland (combined)"/>
        <s v="Bath (COLN quad)"/>
        <s v="Cornwall (COLN quad)"/>
        <s v="Dorset (COLN quad)"/>
        <s v="Durham and Darlington - Bishop Aukland (COLN quad)"/>
        <s v="Durham and Darlington - Darlington (COLN quad)"/>
        <s v="Durham and Darlington - North Durham (COLN quad)"/>
        <s v="Durham and Darlington - Shotley Bridge (COLN quad)"/>
        <s v="Gateshead - Queen Elizabeth (COLN quad)"/>
        <s v="Gloucestershire - Cheltenham (COLN quad)"/>
        <s v="Gloucestershire - Gloucestershire Royal (COLN quad)"/>
        <s v="Morecambe Bay - Furness (COLN quad)"/>
        <s v="Morecambe Bay - Royal Lancaster (COLN quad)"/>
        <s v="Morecambe Bay - Westmorland (COLN quad)"/>
        <s v="Newcastle - RVI (COLN quad)"/>
        <s v="North Cumbria - Cumberland Infirmary (COLN quad)"/>
        <s v="North Cumbria - West Cumberland (COLN quad)"/>
        <s v="North Devon (COLN quad)"/>
        <s v="North Tees - Hartlepool (COLN quad)"/>
        <s v="North Tees - Uni Hosp North Tees (COLN quad)"/>
        <s v="Northumbria - Berwick (COLN quad)"/>
        <s v="Northumbria - Hexham (COLN quad)"/>
        <s v="Northumbria - Hillcrest (COLN quad)"/>
        <s v="Northumbria - North Tyneside (COLN quad)"/>
        <s v="Northumbria - Wansbeck (COLN quad)"/>
        <s v="South Tees - Friarage (COLN quad)"/>
        <s v="South Tees - James Cook (COLN quad)"/>
        <s v="South Tyneside (COLN quad)"/>
        <s v="Southmead (COLN quad)"/>
        <s v="St Michael's (COLN quad)"/>
        <s v="Sunderland (COLN quad)"/>
        <s v="Weston (COLN quad)"/>
        <s v="Bath (combined)"/>
        <s v="Southmead (combined)"/>
        <s v="St Michael's (combined)"/>
        <s v="Weston (combined)"/>
        <s v="Airedale (combined)"/>
        <s v="Bradford (combined)"/>
        <s v="Calderdale and Huddersfield (combined)"/>
        <s v="Harrogate (combined)"/>
        <s v="Leeds (combined)"/>
        <s v="Mid Yorkshire (combined)"/>
        <s v="Airedale (COLN quad)"/>
        <s v="Bradford (COLN quad)"/>
        <s v="Calderdale and Huddersfield (COLN quad)"/>
        <s v="Harrogate (COLN quad)"/>
        <s v="Leeds (COLN quad)"/>
        <s v="Mid Yorkshire (COLN quad)"/>
        <s v="Medway Maritime (UCLH/Medway combined)"/>
        <s v="University College London Hospitals (UCLH/Medway combined)"/>
        <s v="Whittington (UCLH/Medway combined)"/>
        <s v="Burton (combined)"/>
        <s v="Coventry and Warwickshire (combined)"/>
        <s v="South Warwickshire (combined)"/>
        <s v="Wexham Park (KG combined)"/>
        <s v="Ashford and St Peter's (combined)"/>
        <s v="Barts - Newham (combined)"/>
        <s v="Barts - Royal London (combined)"/>
        <s v="Barts - Whipps Cross (combined)"/>
        <s v="Croydon (combined)"/>
        <s v="Dartford and Gravesham - Darent Valley (combined)"/>
        <s v="East Cheshire - Macclesfield (combined)"/>
        <s v="East Sussex (combined)"/>
        <s v="Frimley Park (combined)"/>
        <s v="Kingston (combined)"/>
        <s v="Liverpool Women's (combined)"/>
        <s v="Maidstone (combined)"/>
        <s v="Mid Cheshire - Leighton (combined)"/>
        <s v="Pembury (combined)"/>
        <s v="Queen Elizabeth London (combined)"/>
        <s v="Royal Free - Barnet and Chase (combined)"/>
        <s v="Royal Free (combined)"/>
        <s v="St George's - Queen Mary's (combined)"/>
        <s v="Surrey and Sussex (combined)"/>
        <s v="University Hospital Lewisham (combined)"/>
        <s v="Wirral (combined)"/>
        <s v="Ashford and St Peter's (Wolfson/Sheffield quad)"/>
        <s v="Barts - Newham (Wolfson/Sheffield quad)"/>
        <s v="Barts - Royal London (Wolfson/Sheffield quad)"/>
        <s v="Barts - Whipps Cross (Wolfson/Sheffield quad)"/>
        <s v="Basildon (Wolfson/Sheffield quad)"/>
        <s v="Bournemouth (Wolfson/Sheffield quad)"/>
        <s v="Brighton and Sussex - Princess Royal (Wolfson/Sheffield quad)"/>
        <s v="Colchester (Wolfson/Sheffield quad)"/>
        <s v="Croydon (Wolfson/Sheffield quad)"/>
        <s v="Dartford and Gravesham - Darent Valley (Wolfson/Sheffield quad)"/>
        <s v="Devon and Exeter (Wolfson/Sheffield quad)"/>
        <s v="East Cheshire - Macclesfield (Wolfson/Sheffield quad)"/>
        <s v="East Sussex (Wolfson/Sheffield quad)"/>
        <s v="Epsom (Wolfson/Sheffield quad)"/>
        <s v="Frimley Park (Wolfson/Sheffield quad)"/>
        <s v="Guy's and St Thomas' (Wolfson/Sheffield quad)"/>
        <s v="King's College - Princess Royal (Wolfson/Sheffield quad)"/>
        <s v="King's College (Wolfson/Sheffield quad)"/>
        <s v="Kingston (Wolfson/Sheffield quad)"/>
        <s v="Liverpool Women's (Wolfson/Sheffield quad)"/>
        <s v="Maidstone (Wolfson/Sheffield quad)"/>
        <s v="Medway Maritime (Wolfson/Sheffield quad)"/>
        <s v="Mid Cheshire - Leighton (Wolfson/Sheffield quad)"/>
        <s v="Mid Essex (Wolfson/Sheffield quad)"/>
        <s v="Pembury (Wolfson/Sheffield quad)"/>
        <s v="Plymouth - Derriford (Wolfson/Sheffield quad)"/>
        <s v="Poole (Wolfson/Sheffield quad)"/>
        <s v="Princess Alexandra (Wolfson/Sheffield quad)"/>
        <s v="Queen Elizabeth London (Wolfson/Sheffield quad)"/>
        <s v="Royal Free - Barnet and Chase (Wolfson/Sheffield quad)"/>
        <s v="Royal Free (Wolfson/Sheffield quad)"/>
        <s v="Royal Surrey (Wolfson/Sheffield quad)"/>
        <s v="Southend (Wolfson/Sheffield quad)"/>
        <s v="St George's - Queen Mary's (Wolfson/Sheffield quad)"/>
        <s v="St George's (Wolfson/Sheffield quad)"/>
        <s v="St Helier (Wolfson/Sheffield quad)"/>
        <s v="Surrey and Sussex (Wolfson/Sheffield quad)"/>
        <s v="Taunton - Musgrove Park (Wolfson/Sheffield quad)"/>
        <s v="University College London Hospitals (Wolfson/Sheffield quad)"/>
        <s v="University Hospital Lewisham (Wolfson/Sheffield quad)"/>
        <s v="Whittington (Wolfson/Sheffield quad)"/>
        <s v="Wirral (Wolfson/Sheffield quad)"/>
        <s v="Yeovil (Wolfson/Sheffield quad)"/>
        <m/>
        <s v="Sheffield (quad)" u="1"/>
        <s v="Barnsley (quad)" u="1"/>
        <s v="Queen Elizabeth King's Lynn - Norfolk (ANN combined)" u="1"/>
        <s v="Whittington (quad)" u="1"/>
        <s v="Pennine - North Manchester (BONO quad)" u="1"/>
        <s v="Chelsea and Westminster (BKK quad)" u="1"/>
        <s v="Northumbria (COLN quad)" u="1"/>
        <s v="Dartford and Gravesham - Darent Valley (quad)" u="1"/>
        <s v="Medway Maritime (quad)" u="1"/>
        <s v="Western Sussex - Worthing (quad)" u="1"/>
        <s v="Basildon (quad)" u="1"/>
        <s v="Gloucestershire (COLN quad)" u="1"/>
        <s v="Plymouth - Derriford (quad)" u="1"/>
        <s v="Warwick (combined)" u="1"/>
        <s v="Mid Essex (quad)" u="1"/>
        <s v="Chelsea and Westminster (combined)" u="1"/>
        <s v="Barts - Whipps Cross (quad)" u="1"/>
        <s v="Devon and Exeter (quad)" u="1"/>
        <s v="St George's (quad)" u="1"/>
        <s v="Peterborough (ANN combined)" u="1"/>
        <s v="Hull and Castle Hill (quad)" u="1"/>
        <s v="West Suffolk (ANN combined)" u="1"/>
        <s v="Isle of Wight (quad)" u="1"/>
        <s v="Gloucestershire (combined)" u="1"/>
        <s v="Royal Hampshire (quad)" u="1"/>
        <s v="Wirral (quad)" u="1"/>
        <s v="Norfolk and Norwich (ANN combined)" u="1"/>
        <s v="Pennine - North Manchester (combined)" u="1"/>
        <s v="West Middlesex (combined)" u="1"/>
        <s v="Royal Surrey (quad)" u="1"/>
        <s v="Dorset (quad) - UP TO 30TH APRIL 2020" u="1"/>
        <s v="University Hospitals Birmingham - Heart of England (combined)" u="1"/>
        <s v="Maidstone (quad)" u="1"/>
        <s v="Queen Alexandra and St Mary's (quad)" u="1"/>
        <s v="Southend (quad)" u="1"/>
        <s v="Brighton and Sussex - Princess Royal (quad)" u="1"/>
        <s v="North Tees (combined)" u="1"/>
        <s v="East Sussex (quad)" u="1"/>
        <s v="Salisbury (quad)" u="1"/>
        <s v="Royal Free (quad)" u="1"/>
        <s v="Taunton - Musgrove Park (quad)" u="1"/>
        <s v="Liverpool Women's (quad)" u="1"/>
        <s v="Mid Cheshire - Leighton (quad)" u="1"/>
        <s v="Epsom (quad)" u="1"/>
        <s v="Croydon (quad)" u="1"/>
        <s v="King's College (quad)" u="1"/>
        <s v="Princess Alexandra (quad)" u="1"/>
        <s v="Ashford and St Peter's (quad)" u="1"/>
        <s v="James Paget (ANN combined)" u="1"/>
        <s v="University College London Hospitals (quad)" u="1"/>
        <s v="Yeovil (quad)" u="1"/>
        <s v="Poole (quad)" u="1"/>
        <s v="Hinchingbrooke (ANN combined)" u="1"/>
        <s v="Barts - Royal London (quad)" u="1"/>
        <s v="Kingston (quad)" u="1"/>
        <s v="Surrey and Sussex (quad)" u="1"/>
        <s v="University Hospital Lewisham (quad)" u="1"/>
        <s v="Warwick (BKK quad)" u="1"/>
        <s v="Frimley Park (quad)" u="1"/>
        <s v="Colchester (quad)" u="1"/>
        <s v="East Cheshire - Macclesfield (quad)" u="1"/>
        <s v="North Tees (COLN quad)" u="1"/>
        <s v="Ipswich (ANN combined)" u="1"/>
        <s v="Dorset (COLN quad) - FROM 1ST JUNE 2020" u="1"/>
        <s v="University Hospitals Birmingham - Heart of England (BKK quad)" u="1"/>
        <s v="West Middlesex (BKK quad)" u="1"/>
        <s v="Doncaster and Bassetlaw (quad)" u="1"/>
        <s v="Southampton (quad)" u="1"/>
        <s v="Barts - Newham (quad)" u="1"/>
        <s v="St George's - Queen Mary's (quad)" u="1"/>
        <s v="Cambridge - Rosie (ANN combined)" u="1"/>
        <s v="King's College - Princess Royal (quad)" u="1"/>
        <s v="North Hampshire (quad)" u="1"/>
        <s v="York (quad)" u="1"/>
        <s v="Royal Free - Barnet and Chase (quad)" u="1"/>
        <s v="Rotherham (quad)" u="1"/>
        <s v="Guy's and St Thomas' (quad)" u="1"/>
        <s v="Northern Lincolnshire - Grimsby (quad)" u="1"/>
        <s v="Northern Lincolnshire - Scunthorpe (quad)" u="1"/>
        <s v="Chesterfield (quad)" u="1"/>
        <s v="Pembury (quad)" u="1"/>
        <s v="York - Scarborough (quad)" u="1"/>
        <s v="Northumbria (combined)" u="1"/>
        <s v="Western Sussex - St Richard's (quad)" u="1"/>
        <s v="Bournemouth (quad)" u="1"/>
        <s v="St Helier (quad)" u="1"/>
        <s v="Queen Elizabeth London (quad)" u="1"/>
      </sharedItems>
    </cacheField>
    <cacheField name="Laboratory" numFmtId="0">
      <sharedItems containsBlank="1"/>
    </cacheField>
    <cacheField name="Number" numFmtId="0">
      <sharedItems containsString="0" containsBlank="1" containsNumber="1" containsInteger="1" minValue="1" maxValue="64"/>
    </cacheField>
    <cacheField name="Formula" numFmtId="0">
      <sharedItems containsBlank="1"/>
    </cacheField>
    <cacheField name="Type" numFmtId="0">
      <sharedItems containsBlank="1"/>
    </cacheField>
    <cacheField name="Network" numFmtId="0">
      <sharedItems containsBlank="1"/>
    </cacheField>
    <cacheField name="Type+Network" numFmtId="0">
      <sharedItems containsBlank="1"/>
    </cacheField>
    <cacheField name="Maternity Service" numFmtId="0">
      <sharedItems containsBlank="1" count="164">
        <s v="Cambridge University Hospitals NHS Foundation Trust"/>
        <s v="North West Anglia NHS Foundation Trust (Hinchingbrooke)"/>
        <s v="East Suffolk and North Essex NHS Foundation Trust (Ipswich)"/>
        <s v="North West Anglia NHS Foundation Trust (Peterborough)"/>
        <s v="West Suffolk NHS Foundation Trust"/>
        <s v="James Paget University Hospitals NHS Foundation Trust"/>
        <s v="Norfolk and Norwich University Hospitals NHS Foundation Trust"/>
        <s v="The Queen Elizabeth Hospital King's Lynn NHS Foundation Trust"/>
        <s v="Bedfordshire Hospitals NHS Foundation Trust (Bedford)"/>
        <s v="Birmingham Women's and Children's NHS Foundation Trust"/>
        <s v="University Hospitals of Derby and Burton NHS Foundation Trust (Burton)"/>
        <s v="Chelsea and Westminster Hospital NHS Foundation Trust"/>
        <s v="Chelsea and Westminster Hospital NHS Foundation Trust (West Middlesex)"/>
        <s v="University Hospitals Coventry and Warwickshire NHS Trust"/>
        <s v="The Dudley Group NHS Foundation Trust"/>
        <s v="London North West University Healthcare NHS Trust"/>
        <s v="East and North Hertfordshire NHS Trust"/>
        <s v="George Eliot Hospital NHS Trust"/>
        <s v="The Hillingdon Hospitals NHS Foundation Trust"/>
        <s v="Imperial College Healthcare NHS Trust (QCCH)"/>
        <s v="Imperial College Healthcare NHS Trust (St Mary's)"/>
        <s v="Bedfordshire Hospitals NHS Foundation Trust (Luton and Dunstable)"/>
        <s v="Sandwell and West Birmingham Hospitals NHS Trust"/>
        <s v="The Shrewsbury and Telford Hospital NHS Trust"/>
        <s v="South Warwickshire NHS Foundation Trust"/>
        <s v="University Hospitals Birmingham NHS Foundation Trust"/>
        <s v="Walsall Healthcare NHS Trust"/>
        <s v="West Hertfordshire Hospitals NHS Trust"/>
        <s v="The Royal Wolverhampton NHS Trust"/>
        <s v="Worcestershire Acute Hospitals NHS Trust"/>
        <s v="Wye Valley NHS Trust"/>
        <s v="Torbay and South Devon NHS Foundation Trust"/>
        <s v="University Hospitals Sussex NHS Foundation Trust (East)"/>
        <s v="Mid and South Essex NHS Foundation Trust (Basildon)"/>
        <s v="East Suffolk and North Essex NHS Foundation Trust (Colchester)"/>
        <s v="Mid and South Essex NHS Foundation Trust (Broomfield)"/>
        <s v="The Princess Alexandra Hospital NHS Trust"/>
        <s v="Mid and South Essex NHS Foundation Trust (Southend)"/>
        <s v="Guy's and St Thomas' NHS Foundation Trust"/>
        <s v="Royal Berkshire NHS Foundation Trust"/>
        <s v="Milton Keynes University Hospital NHS Foundation Trust"/>
        <s v="Oxford University Hospitals NHS Foundation Trust"/>
        <s v="Buckinghamshire Healthcare NHS Trust"/>
        <s v="Isle of Wight NHS Trust"/>
        <s v="Hampshire Hospitals NHS Foundation Trust"/>
        <s v="Portsmouth Hospitals University NHS Trust"/>
        <s v="Salisbury NHS Foundation Trust"/>
        <s v="University Hospital Southampton NHS Foundation Trust"/>
        <s v="University Hospitals Sussex NHS Foundation Trust (West)"/>
        <s v="Frimley Health NHS Foundation Trust (Wexham)"/>
        <s v="University Hospitals of Derby and Burton NHS Foundation Trust (Derby)"/>
        <s v="Kettering General Hospital NHS Foundation Trust"/>
        <s v="University Hospitals of Leicester NHS Trust"/>
        <s v="Northampton General Hospital NHS Trust"/>
        <s v="Great Western Hospitals NHS Foundation Trust"/>
        <s v="Barking, Havering and Redbridge University Hospitals NHS Trust"/>
        <s v="East Kent Hospitals University NHS Foundation Trust"/>
        <s v="Epsom and St Helier University Hospitals NHS Trust (Epsom)"/>
        <s v="Homerton University Hospital NHS Foundation Trust"/>
        <s v="North Middlesex University Hospital NHS Trust"/>
        <s v="St George's University Hospitals NHS Foundation Trust"/>
        <s v="Epsom and St Helier University Hospitals NHS Trust (St Helier)"/>
        <s v="King's College Hospital NHS Foundation Trust (PRUH)"/>
        <s v="King's College Hospital NHS Foundation Trust"/>
        <s v="Barnsley Hospital NHS Foundation Trust"/>
        <s v="Chesterfield Royal Hospital NHS Foundation Trust"/>
        <s v="Doncaster and Bassetlaw Teaching Hospitals NHS Foundation Trust"/>
        <s v="Hull University Teaching Hospitals NHS Trust"/>
        <s v="Northern Lincolnshire and Goole NHS Foundation Trust"/>
        <s v="The Rotherham NHS Foundation Trust"/>
        <s v="Sheffield Teaching Hospitals NHS Foundation Trust"/>
        <s v="York and Scarborough Teaching Hospitals NHS Foundation Trust"/>
        <s v="United Lincolnshire Hospitals NHS Trust"/>
        <s v="Nottingham University Hospitals NHS Trust"/>
        <s v="Sherwood Forest Hospitals NHS Foundation Trust"/>
        <s v="East Lancashire Hospitals NHS Trust"/>
        <s v="Blackpool Teaching Hospitals NHS Foundation Trust"/>
        <s v="Bolton NHS Foundation Trust"/>
        <s v="Bridgewater Community Healthcare NHS Foundation Trust"/>
        <s v="Countess of Chester Hospital NHS Foundation Trust"/>
        <s v="Lancashire Teaching Hospitals NHS Foundation Trust"/>
        <s v="Manchester University NHS Foundation Trust (North)"/>
        <s v="Manchester University NHS Foundation Trust (St Mary's)"/>
        <s v="Manchester University NHS Foundation Trust (South)"/>
        <s v="University Hospitals of North Midlands NHS Trust"/>
        <s v="Northern Care Alliance NHS Group"/>
        <s v="Southport and Ormskirk Hospital NHS Trust"/>
        <s v="St Helens and Knowsley Teaching Hospitals NHS Trust"/>
        <s v="Stockport NHS Foundation Trust"/>
        <s v="Tameside and Glossop Integrated Care NHS Foundation Trust"/>
        <s v="Warrington and Halton Teaching Hospitals NHS Foundation Trust"/>
        <s v="Wrightington, Wigan and Leigh NHS Foundation Trust"/>
        <s v="University Hospitals Dorset NHS Foundation Trust (Bournemouth)"/>
        <s v="Royal Cornwall Hospitals NHS Trust"/>
        <s v="Royal Devon and Exeter NHS Foundation Trust"/>
        <s v="Dorset County Hospital NHS Foundation Trust"/>
        <s v="Northern Devon Healthcare NHS Trust"/>
        <s v="University Hospitals Plymouth NHS Trust"/>
        <s v="University Hospitals Dorset NHS Foundation Trust (Poole)"/>
        <s v="Royal Surrey County Hospital NHS Foundation Trust"/>
        <s v="Somerset NHS Foundation Trust"/>
        <s v="Yeovil District Hospital NHS Foundation Trust"/>
        <s v="County Durham and Darlington NHS Foundation Trust"/>
        <s v="Gateshead Health NHS Foundation Trust"/>
        <s v="Gloucestershire Hospitals NHS Foundation Trust"/>
        <s v="University Hospitals of Morecambe Bay NHS Foundation Trust"/>
        <s v="The Newcastle Upon Tyne Hospitals NHS Foundation Trust"/>
        <s v="North Cumbria Integrated Care NHS Foundation Trust"/>
        <s v="North Tees and Hartlepool NHS Foundation Trust"/>
        <s v="Northumbria Healthcare NHS Foundation Trust"/>
        <s v="South Tees Hospitals NHS Foundation Trust"/>
        <s v="South Tyneside and Sunderland NHS Foundation Trust"/>
        <s v="Royal United Hospitals Bath NHS Foundation Trust"/>
        <s v="North Bristol NHS Trust"/>
        <s v="University Hospitals Bristol and Weston NHS Foundation Trust"/>
        <s v="Airedale NHS Foundation Trust"/>
        <s v="Bradford Teaching Hospitals NHS Foundation Trust"/>
        <s v="Calderdale and Huddersfield NHS Foundation Trust"/>
        <s v="Harrogate and District NHS Foundation Trust"/>
        <s v="Leeds Teaching Hospitals NHS Trust"/>
        <s v="Mid Yorkshire Hospitals NHS Trust"/>
        <s v="Medway NHS Foundation Trust"/>
        <s v="University College London Hospitals NHS Foundation Trust"/>
        <s v="Whittington Health NHS Trust"/>
        <s v="Ashford and St Peter's Hospitals NHS Foundation Trust"/>
        <s v="Barts Health NHS Trust (Newham)"/>
        <s v="Barts Health NHS Trust (Royal London)"/>
        <s v="Barts Health NHS Trust (Whipps Cross)"/>
        <s v="Croydon Health Services NHS Trust"/>
        <s v="Dartford and Gravesham NHS Trust"/>
        <s v="East Cheshire NHS Trust"/>
        <s v="East Sussex Healthcare NHS Trust"/>
        <s v="Frimley Health NHS Foundation Trust (Frimley)"/>
        <s v="Kingston Hospital NHS Foundation Trust"/>
        <s v="Liverpool Women's NHS Foundation Trust"/>
        <s v="Maidstone and Tunbridge Wells NHS Trust"/>
        <s v="Mid Cheshire Hospitals NHS Foundation Trust"/>
        <s v="Lewisham and Greenwich NHS Trust (QEH)"/>
        <s v="Royal Free London NHS Foundation Trust (Barnet)"/>
        <s v="Royal Free London NHS Foundation Trust"/>
        <s v="Surrey and Sussex Healthcare NHS Trust"/>
        <s v="Lewisham and Greenwich NHS Trust (Lewisham)"/>
        <s v="Wirral University Teaching Hospital NHS Foundation Trust"/>
        <m/>
        <s v="Southend University Hospital NHS Foundation Trust" u="1"/>
        <s v="Luton and Dunstable University Hospital NHS Foundation Trust" u="1"/>
        <s v="Pennine Acute Hospitals NHS Trust" u="1"/>
        <s v="University College London Hospitals" u="1"/>
        <s v="Poole Hospital NHS Foundation Trust" u="1"/>
        <s v="Weston Area Health NHS Trust" u="1"/>
        <s v="Mid Essex Hospital Services NHS Trust" u="1"/>
        <s v="York Teaching Hospital NHS Foundation Trust" u="1"/>
        <s v="University Hospitals Coventry and Warwickshire" u="1"/>
        <s v="Brighton and Sussex University Hospitals NHS Trust" u="1"/>
        <s v="North Cumbria University Hospitals NHS Trust" u="1"/>
        <s v="Warrington and Halton Hospitals NHS Foundation Trust" u="1"/>
        <s v="The Royal Bournemouth and Christchurch Hospitals NHS Foundation Trust" u="1"/>
        <s v="Basildon and Thurrock University Hospitals NHS Foundation Trust" u="1"/>
        <s v="Taunton and Somerset NHS Foundation Trust" u="1"/>
        <s v="Bedford Hospital NHS Trust" u="1"/>
        <s v="University Hospitals Bristol NHS Foundation Trust" u="1"/>
        <s v="Western Sussex Hospitals NHS Foundation Trust" u="1"/>
        <s v="Shrewsbury and Telford Hospital NHS Trust" u="1"/>
        <s v="Portsmouth Hospitals NHS Trust"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8">
  <r>
    <s v="Addenbrookes (Cambridge)1"/>
    <x v="0"/>
    <s v="Addenbrookes (Cambridge)"/>
    <n v="1"/>
    <s v="Addenbrookes (Cambridge)1"/>
    <s v="Combined"/>
    <s v="CaNN combined"/>
    <s v="CaNN combined"/>
    <x v="0"/>
  </r>
  <r>
    <s v="Addenbrookes (Cambridge)2"/>
    <x v="1"/>
    <s v="Addenbrookes (Cambridge)"/>
    <n v="2"/>
    <s v="Addenbrookes (Cambridge)2"/>
    <s v="Combined"/>
    <s v="CaNN combined"/>
    <s v="CaNN combined"/>
    <x v="1"/>
  </r>
  <r>
    <s v="Addenbrookes (Cambridge)3"/>
    <x v="2"/>
    <s v="Addenbrookes (Cambridge)"/>
    <n v="3"/>
    <s v="Addenbrookes (Cambridge)3"/>
    <s v="Combined"/>
    <s v="CaNN combined"/>
    <s v="CaNN combined"/>
    <x v="2"/>
  </r>
  <r>
    <s v="Addenbrookes (Cambridge)4"/>
    <x v="3"/>
    <s v="Addenbrookes (Cambridge)"/>
    <n v="4"/>
    <s v="Addenbrookes (Cambridge)4"/>
    <s v="Combined"/>
    <s v="CaNN combined"/>
    <s v="CaNN combined"/>
    <x v="3"/>
  </r>
  <r>
    <s v="Addenbrookes (Cambridge)5"/>
    <x v="4"/>
    <s v="Addenbrookes (Cambridge)"/>
    <n v="5"/>
    <s v="Addenbrookes (Cambridge)5"/>
    <s v="Combined"/>
    <s v="CaNN combined"/>
    <s v="CaNN combined"/>
    <x v="4"/>
  </r>
  <r>
    <s v="Addenbrookes (Cambridge)6"/>
    <x v="5"/>
    <s v="Addenbrookes (Cambridge)"/>
    <n v="6"/>
    <s v="Addenbrookes (Cambridge)6"/>
    <s v="Quad"/>
    <s v="COLN quad"/>
    <s v="COLN quad"/>
    <x v="0"/>
  </r>
  <r>
    <s v="Addenbrookes (Cambridge)7"/>
    <x v="6"/>
    <s v="Addenbrookes (Cambridge)"/>
    <n v="7"/>
    <s v="Addenbrookes (Cambridge)7"/>
    <s v="Quad"/>
    <s v="COLN quad"/>
    <s v="COLN quad"/>
    <x v="1"/>
  </r>
  <r>
    <s v="Addenbrookes (Cambridge)8"/>
    <x v="7"/>
    <s v="Addenbrookes (Cambridge)"/>
    <n v="8"/>
    <s v="Addenbrookes (Cambridge)8"/>
    <s v="Quad"/>
    <s v="COLN quad"/>
    <s v="COLN quad"/>
    <x v="2"/>
  </r>
  <r>
    <s v="Addenbrookes (Cambridge)9"/>
    <x v="8"/>
    <s v="Addenbrookes (Cambridge)"/>
    <n v="9"/>
    <s v="Addenbrookes (Cambridge)9"/>
    <s v="Quad"/>
    <s v="COLN quad"/>
    <s v="COLN quad"/>
    <x v="5"/>
  </r>
  <r>
    <s v="Addenbrookes (Cambridge)10"/>
    <x v="9"/>
    <s v="Addenbrookes (Cambridge)"/>
    <n v="10"/>
    <s v="Addenbrookes (Cambridge)10"/>
    <s v="Quad"/>
    <s v="COLN quad"/>
    <s v="COLN quad"/>
    <x v="6"/>
  </r>
  <r>
    <s v="Addenbrookes (Cambridge)11"/>
    <x v="10"/>
    <s v="Addenbrookes (Cambridge)"/>
    <n v="11"/>
    <s v="Addenbrookes (Cambridge)11"/>
    <s v="Quad"/>
    <s v="COLN quad"/>
    <s v="COLN quad"/>
    <x v="3"/>
  </r>
  <r>
    <s v="Addenbrookes (Cambridge)12"/>
    <x v="11"/>
    <s v="Addenbrookes (Cambridge)"/>
    <n v="12"/>
    <s v="Addenbrookes (Cambridge)12"/>
    <s v="Quad"/>
    <s v="COLN quad"/>
    <s v="COLN quad"/>
    <x v="7"/>
  </r>
  <r>
    <s v="Addenbrookes (Cambridge)13"/>
    <x v="12"/>
    <s v="Addenbrookes (Cambridge)"/>
    <n v="13"/>
    <s v="Addenbrookes (Cambridge)13"/>
    <s v="Quad"/>
    <s v="COLN quad"/>
    <s v="COLN quad"/>
    <x v="4"/>
  </r>
  <r>
    <s v="Birmingham Women's and Children's1"/>
    <x v="13"/>
    <s v="Birmingham Women's and Children's"/>
    <n v="1"/>
    <s v="Birmingham Women's and Children's1"/>
    <s v="Combined"/>
    <m/>
    <s v="Combined"/>
    <x v="8"/>
  </r>
  <r>
    <s v="Birmingham Women's and Children's2"/>
    <x v="14"/>
    <s v="Birmingham Women's and Children's"/>
    <n v="2"/>
    <s v="Birmingham Women's and Children's2"/>
    <s v="Combined"/>
    <m/>
    <s v="Combined"/>
    <x v="9"/>
  </r>
  <r>
    <s v="Birmingham Women's and Children's3"/>
    <x v="15"/>
    <s v="Birmingham Women's and Children's"/>
    <n v="3"/>
    <s v="Birmingham Women's and Children's3"/>
    <s v="Combined"/>
    <m/>
    <s v="Combined"/>
    <x v="10"/>
  </r>
  <r>
    <s v="Birmingham Women's and Children's4"/>
    <x v="16"/>
    <s v="Birmingham Women's and Children's"/>
    <n v="4"/>
    <s v="Birmingham Women's and Children's4"/>
    <s v="Combined"/>
    <m/>
    <s v="Combined"/>
    <x v="11"/>
  </r>
  <r>
    <s v="Birmingham Women's and Children's5"/>
    <x v="17"/>
    <s v="Birmingham Women's and Children's"/>
    <n v="5"/>
    <s v="Birmingham Women's and Children's5"/>
    <s v="Combined"/>
    <m/>
    <s v="Combined"/>
    <x v="12"/>
  </r>
  <r>
    <s v="Birmingham Women's and Children's6"/>
    <x v="18"/>
    <s v="Birmingham Women's and Children's"/>
    <n v="6"/>
    <s v="Birmingham Women's and Children's6"/>
    <s v="Combined"/>
    <m/>
    <s v="Combined"/>
    <x v="13"/>
  </r>
  <r>
    <s v="Birmingham Women's and Children's7"/>
    <x v="19"/>
    <s v="Birmingham Women's and Children's"/>
    <n v="7"/>
    <s v="Birmingham Women's and Children's7"/>
    <s v="Combined"/>
    <m/>
    <s v="Combined"/>
    <x v="14"/>
  </r>
  <r>
    <s v="Birmingham Women's and Children's8"/>
    <x v="20"/>
    <s v="Birmingham Women's and Children's"/>
    <n v="8"/>
    <s v="Birmingham Women's and Children's8"/>
    <s v="Combined"/>
    <m/>
    <s v="Combined"/>
    <x v="15"/>
  </r>
  <r>
    <s v="Birmingham Women's and Children's9"/>
    <x v="21"/>
    <s v="Birmingham Women's and Children's"/>
    <n v="9"/>
    <s v="Birmingham Women's and Children's9"/>
    <s v="Combined"/>
    <m/>
    <s v="Combined"/>
    <x v="16"/>
  </r>
  <r>
    <s v="Birmingham Women's and Children's10"/>
    <x v="22"/>
    <s v="Birmingham Women's and Children's"/>
    <n v="10"/>
    <s v="Birmingham Women's and Children's10"/>
    <s v="Combined"/>
    <m/>
    <s v="Combined"/>
    <x v="17"/>
  </r>
  <r>
    <s v="Birmingham Women's and Children's11"/>
    <x v="23"/>
    <s v="Birmingham Women's and Children's"/>
    <n v="11"/>
    <s v="Birmingham Women's and Children's11"/>
    <s v="Combined"/>
    <m/>
    <s v="Combined"/>
    <x v="18"/>
  </r>
  <r>
    <s v="Birmingham Women's and Children's12"/>
    <x v="24"/>
    <s v="Birmingham Women's and Children's"/>
    <n v="12"/>
    <s v="Birmingham Women's and Children's12"/>
    <s v="Combined"/>
    <m/>
    <s v="Combined"/>
    <x v="19"/>
  </r>
  <r>
    <s v="Birmingham Women's and Children's13"/>
    <x v="25"/>
    <s v="Birmingham Women's and Children's"/>
    <n v="13"/>
    <s v="Birmingham Women's and Children's13"/>
    <s v="Combined"/>
    <m/>
    <s v="Combined"/>
    <x v="20"/>
  </r>
  <r>
    <s v="Birmingham Women's and Children's14"/>
    <x v="26"/>
    <s v="Birmingham Women's and Children's"/>
    <n v="14"/>
    <s v="Birmingham Women's and Children's14"/>
    <s v="Combined"/>
    <m/>
    <s v="Combined"/>
    <x v="21"/>
  </r>
  <r>
    <s v="Birmingham Women's and Children's15"/>
    <x v="27"/>
    <s v="Birmingham Women's and Children's"/>
    <n v="15"/>
    <s v="Birmingham Women's and Children's15"/>
    <s v="Combined"/>
    <m/>
    <s v="Combined"/>
    <x v="15"/>
  </r>
  <r>
    <s v="Birmingham Women's and Children's16"/>
    <x v="28"/>
    <s v="Birmingham Women's and Children's"/>
    <n v="16"/>
    <s v="Birmingham Women's and Children's16"/>
    <s v="Combined"/>
    <m/>
    <s v="Combined"/>
    <x v="22"/>
  </r>
  <r>
    <s v="Birmingham Women's and Children's17"/>
    <x v="29"/>
    <s v="Birmingham Women's and Children's"/>
    <n v="17"/>
    <s v="Birmingham Women's and Children's17"/>
    <s v="Combined"/>
    <m/>
    <s v="Combined"/>
    <x v="23"/>
  </r>
  <r>
    <s v="Birmingham Women's and Children's18"/>
    <x v="30"/>
    <s v="Birmingham Women's and Children's"/>
    <n v="18"/>
    <s v="Birmingham Women's and Children's18"/>
    <s v="Combined"/>
    <m/>
    <s v="Combined"/>
    <x v="24"/>
  </r>
  <r>
    <s v="Birmingham Women's and Children's19"/>
    <x v="31"/>
    <s v="Birmingham Women's and Children's"/>
    <n v="19"/>
    <s v="Birmingham Women's and Children's19"/>
    <s v="Combined"/>
    <m/>
    <s v="Combined"/>
    <x v="25"/>
  </r>
  <r>
    <s v="Birmingham Women's and Children's20"/>
    <x v="32"/>
    <s v="Birmingham Women's and Children's"/>
    <n v="20"/>
    <s v="Birmingham Women's and Children's20"/>
    <s v="Combined"/>
    <m/>
    <s v="Combined"/>
    <x v="26"/>
  </r>
  <r>
    <s v="Birmingham Women's and Children's21"/>
    <x v="33"/>
    <s v="Birmingham Women's and Children's"/>
    <n v="21"/>
    <s v="Birmingham Women's and Children's21"/>
    <s v="Combined"/>
    <m/>
    <s v="Combined"/>
    <x v="27"/>
  </r>
  <r>
    <s v="Birmingham Women's and Children's22"/>
    <x v="34"/>
    <s v="Birmingham Women's and Children's"/>
    <n v="22"/>
    <s v="Birmingham Women's and Children's22"/>
    <s v="Combined"/>
    <m/>
    <s v="Combined"/>
    <x v="28"/>
  </r>
  <r>
    <s v="Birmingham Women's and Children's23"/>
    <x v="35"/>
    <s v="Birmingham Women's and Children's"/>
    <n v="23"/>
    <s v="Birmingham Women's and Children's23"/>
    <s v="Combined"/>
    <m/>
    <s v="Combined"/>
    <x v="29"/>
  </r>
  <r>
    <s v="Birmingham Women's and Children's24"/>
    <x v="36"/>
    <s v="Birmingham Women's and Children's"/>
    <n v="24"/>
    <s v="Birmingham Women's and Children's24"/>
    <s v="Combined"/>
    <m/>
    <s v="Combined"/>
    <x v="29"/>
  </r>
  <r>
    <s v="Birmingham Women's and Children's25"/>
    <x v="37"/>
    <s v="Birmingham Women's and Children's"/>
    <n v="25"/>
    <s v="Birmingham Women's and Children's25"/>
    <s v="Combined"/>
    <m/>
    <s v="Combined"/>
    <x v="30"/>
  </r>
  <r>
    <s v="Birmingham Women's and Children's26"/>
    <x v="38"/>
    <s v="Birmingham Women's and Children's"/>
    <n v="26"/>
    <s v="Birmingham Women's and Children's26"/>
    <s v="Quad"/>
    <s v="BKK quad"/>
    <s v="BKK quad"/>
    <x v="8"/>
  </r>
  <r>
    <s v="Birmingham Women's and Children's27"/>
    <x v="39"/>
    <s v="Birmingham Women's and Children's"/>
    <n v="27"/>
    <s v="Birmingham Women's and Children's27"/>
    <s v="Quad"/>
    <s v="BKK quad"/>
    <s v="BKK quad"/>
    <x v="9"/>
  </r>
  <r>
    <s v="Birmingham Women's and Children's28"/>
    <x v="40"/>
    <s v="Birmingham Women's and Children's"/>
    <n v="28"/>
    <s v="Birmingham Women's and Children's28"/>
    <s v="Quad"/>
    <s v="BKK quad"/>
    <s v="BKK quad"/>
    <x v="10"/>
  </r>
  <r>
    <s v="Birmingham Women's and Children's29"/>
    <x v="41"/>
    <s v="Birmingham Women's and Children's"/>
    <n v="29"/>
    <s v="Birmingham Women's and Children's29"/>
    <s v="Quad"/>
    <s v="BKK quad"/>
    <s v="BKK quad"/>
    <x v="11"/>
  </r>
  <r>
    <s v="Birmingham Women's and Children's30"/>
    <x v="42"/>
    <s v="Birmingham Women's and Children's"/>
    <n v="30"/>
    <s v="Birmingham Women's and Children's30"/>
    <s v="Quad"/>
    <s v="BKK quad"/>
    <s v="BKK quad"/>
    <x v="12"/>
  </r>
  <r>
    <s v="Birmingham Women's and Children's31"/>
    <x v="43"/>
    <s v="Birmingham Women's and Children's"/>
    <n v="31"/>
    <s v="Birmingham Women's and Children's31"/>
    <s v="Quad"/>
    <s v="BKK quad"/>
    <s v="BKK quad"/>
    <x v="13"/>
  </r>
  <r>
    <s v="Birmingham Women's and Children's32"/>
    <x v="44"/>
    <s v="Birmingham Women's and Children's"/>
    <n v="32"/>
    <s v="Birmingham Women's and Children's32"/>
    <s v="Quad"/>
    <s v="BKK quad"/>
    <s v="BKK quad"/>
    <x v="14"/>
  </r>
  <r>
    <s v="Birmingham Women's and Children's33"/>
    <x v="45"/>
    <s v="Birmingham Women's and Children's"/>
    <n v="33"/>
    <s v="Birmingham Women's and Children's33"/>
    <s v="Quad"/>
    <s v="BKK quad"/>
    <s v="BKK quad"/>
    <x v="15"/>
  </r>
  <r>
    <s v="Birmingham Women's and Children's34"/>
    <x v="46"/>
    <s v="Birmingham Women's and Children's"/>
    <n v="34"/>
    <s v="Birmingham Women's and Children's34"/>
    <s v="Quad"/>
    <s v="BKK quad"/>
    <s v="BKK quad"/>
    <x v="16"/>
  </r>
  <r>
    <s v="Birmingham Women's and Children's35"/>
    <x v="47"/>
    <s v="Birmingham Women's and Children's"/>
    <n v="35"/>
    <s v="Birmingham Women's and Children's35"/>
    <s v="Quad"/>
    <s v="BKK quad"/>
    <s v="BKK quad"/>
    <x v="17"/>
  </r>
  <r>
    <s v="Birmingham Women's and Children's36"/>
    <x v="48"/>
    <s v="Birmingham Women's and Children's"/>
    <n v="36"/>
    <s v="Birmingham Women's and Children's36"/>
    <s v="Quad"/>
    <s v="BKK quad"/>
    <s v="BKK quad"/>
    <x v="18"/>
  </r>
  <r>
    <s v="Birmingham Women's and Children's37"/>
    <x v="49"/>
    <s v="Birmingham Women's and Children's"/>
    <n v="37"/>
    <s v="Birmingham Women's and Children's37"/>
    <s v="Quad"/>
    <s v="BKK quad"/>
    <s v="BKK quad"/>
    <x v="19"/>
  </r>
  <r>
    <s v="Birmingham Women's and Children's38"/>
    <x v="50"/>
    <s v="Birmingham Women's and Children's"/>
    <n v="38"/>
    <s v="Birmingham Women's and Children's38"/>
    <s v="Quad"/>
    <s v="BKK quad"/>
    <s v="BKK quad"/>
    <x v="20"/>
  </r>
  <r>
    <s v="Birmingham Women's and Children's39"/>
    <x v="51"/>
    <s v="Birmingham Women's and Children's"/>
    <n v="39"/>
    <s v="Birmingham Women's and Children's39"/>
    <s v="Quad"/>
    <s v="BKK quad"/>
    <s v="BKK quad"/>
    <x v="21"/>
  </r>
  <r>
    <s v="Birmingham Women's and Children's40"/>
    <x v="52"/>
    <s v="Birmingham Women's and Children's"/>
    <n v="40"/>
    <s v="Birmingham Women's and Children's40"/>
    <s v="Quad"/>
    <s v="BKK quad"/>
    <s v="BKK quad"/>
    <x v="15"/>
  </r>
  <r>
    <s v="Birmingham Women's and Children's41"/>
    <x v="53"/>
    <s v="Birmingham Women's and Children's"/>
    <n v="41"/>
    <s v="Birmingham Women's and Children's41"/>
    <s v="Quad"/>
    <s v="BKK quad"/>
    <s v="BKK quad"/>
    <x v="22"/>
  </r>
  <r>
    <s v="Birmingham Women's and Children's42"/>
    <x v="54"/>
    <s v="Birmingham Women's and Children's"/>
    <n v="42"/>
    <s v="Birmingham Women's and Children's42"/>
    <s v="Quad"/>
    <s v="BKK quad"/>
    <s v="BKK quad"/>
    <x v="23"/>
  </r>
  <r>
    <s v="Birmingham Women's and Children's43"/>
    <x v="55"/>
    <s v="Birmingham Women's and Children's"/>
    <n v="43"/>
    <s v="Birmingham Women's and Children's43"/>
    <s v="Quad"/>
    <s v="BKK quad"/>
    <s v="BKK quad"/>
    <x v="24"/>
  </r>
  <r>
    <s v="Birmingham Women's and Children's44"/>
    <x v="56"/>
    <s v="Birmingham Women's and Children's"/>
    <n v="44"/>
    <s v="Birmingham Women's and Children's44"/>
    <s v="Quad"/>
    <s v="BKK quad"/>
    <s v="BKK quad"/>
    <x v="31"/>
  </r>
  <r>
    <s v="Birmingham Women's and Children's45"/>
    <x v="57"/>
    <s v="Birmingham Women's and Children's"/>
    <n v="45"/>
    <s v="Birmingham Women's and Children's45"/>
    <s v="Quad"/>
    <s v="BKK quad"/>
    <s v="BKK quad"/>
    <x v="25"/>
  </r>
  <r>
    <s v="Birmingham Women's and Children's46"/>
    <x v="58"/>
    <s v="Birmingham Women's and Children's"/>
    <n v="46"/>
    <s v="Birmingham Women's and Children's46"/>
    <s v="Quad"/>
    <s v="BKK quad"/>
    <s v="BKK quad"/>
    <x v="26"/>
  </r>
  <r>
    <s v="Birmingham Women's and Children's47"/>
    <x v="59"/>
    <s v="Birmingham Women's and Children's"/>
    <n v="47"/>
    <s v="Birmingham Women's and Children's47"/>
    <s v="Quad"/>
    <s v="BKK quad"/>
    <s v="BKK quad"/>
    <x v="27"/>
  </r>
  <r>
    <s v="Birmingham Women's and Children's48"/>
    <x v="60"/>
    <s v="Birmingham Women's and Children's"/>
    <n v="48"/>
    <s v="Birmingham Women's and Children's48"/>
    <s v="Quad"/>
    <s v="BKK quad"/>
    <s v="BKK quad"/>
    <x v="28"/>
  </r>
  <r>
    <s v="Birmingham Women's and Children's49"/>
    <x v="61"/>
    <s v="Birmingham Women's and Children's"/>
    <n v="49"/>
    <s v="Birmingham Women's and Children's49"/>
    <s v="Quad"/>
    <s v="BKK quad"/>
    <s v="BKK quad"/>
    <x v="29"/>
  </r>
  <r>
    <s v="Birmingham Women's and Children's50"/>
    <x v="62"/>
    <s v="Birmingham Women's and Children's"/>
    <n v="50"/>
    <s v="Birmingham Women's and Children's50"/>
    <s v="Quad"/>
    <s v="BKK quad"/>
    <s v="BKK quad"/>
    <x v="29"/>
  </r>
  <r>
    <s v="Birmingham Women's and Children's51"/>
    <x v="63"/>
    <s v="Birmingham Women's and Children's"/>
    <n v="51"/>
    <s v="Birmingham Women's and Children's51"/>
    <s v="Quad"/>
    <s v="BKK quad"/>
    <s v="BKK quad"/>
    <x v="30"/>
  </r>
  <r>
    <s v="Brighton and Sussex1"/>
    <x v="64"/>
    <s v="Brighton and Sussex"/>
    <n v="1"/>
    <s v="Brighton and Sussex1"/>
    <s v="Combined"/>
    <s v="KG combined"/>
    <s v="KG combined"/>
    <x v="32"/>
  </r>
  <r>
    <s v="Broomfield (Mid Essex)1"/>
    <x v="65"/>
    <s v="Broomfield (Mid Essex)"/>
    <n v="1"/>
    <s v="Broomfield (Mid Essex)1"/>
    <s v="Combined"/>
    <m/>
    <s v="Combined"/>
    <x v="33"/>
  </r>
  <r>
    <s v="Broomfield (Mid Essex)2"/>
    <x v="66"/>
    <s v="Broomfield (Mid Essex)"/>
    <n v="2"/>
    <s v="Broomfield (Mid Essex)2"/>
    <s v="Combined"/>
    <m/>
    <s v="Combined"/>
    <x v="34"/>
  </r>
  <r>
    <s v="Broomfield (Mid Essex)3"/>
    <x v="67"/>
    <s v="Broomfield (Mid Essex)"/>
    <n v="3"/>
    <s v="Broomfield (Mid Essex)3"/>
    <s v="Combined"/>
    <m/>
    <s v="Combined"/>
    <x v="35"/>
  </r>
  <r>
    <s v="Broomfield (Mid Essex)4"/>
    <x v="68"/>
    <s v="Broomfield (Mid Essex)"/>
    <n v="4"/>
    <s v="Broomfield (Mid Essex)4"/>
    <s v="Combined"/>
    <m/>
    <s v="Combined"/>
    <x v="36"/>
  </r>
  <r>
    <s v="Broomfield (Mid Essex)5"/>
    <x v="69"/>
    <s v="Broomfield (Mid Essex)"/>
    <n v="5"/>
    <s v="Broomfield (Mid Essex)5"/>
    <s v="Combined"/>
    <m/>
    <s v="Combined"/>
    <x v="37"/>
  </r>
  <r>
    <s v="Guy's and St Thomas'1"/>
    <x v="70"/>
    <s v="Guy's and St Thomas'"/>
    <n v="1"/>
    <s v="Guy's and St Thomas'1"/>
    <s v="Combined"/>
    <s v="KG combined"/>
    <s v="KG combined"/>
    <x v="38"/>
  </r>
  <r>
    <s v="John Radcliffe (Oxford)1"/>
    <x v="71"/>
    <s v="John Radcliffe (Oxford)"/>
    <n v="1"/>
    <s v="John Radcliffe (Oxford)1"/>
    <s v="Combined"/>
    <m/>
    <s v="Combined"/>
    <x v="39"/>
  </r>
  <r>
    <s v="John Radcliffe (Oxford)2"/>
    <x v="72"/>
    <s v="John Radcliffe (Oxford)"/>
    <n v="2"/>
    <s v="John Radcliffe (Oxford)2"/>
    <s v="Combined"/>
    <m/>
    <s v="Combined"/>
    <x v="40"/>
  </r>
  <r>
    <s v="John Radcliffe (Oxford)3"/>
    <x v="73"/>
    <s v="John Radcliffe (Oxford)"/>
    <n v="3"/>
    <s v="John Radcliffe (Oxford)3"/>
    <s v="Combined"/>
    <m/>
    <s v="Combined"/>
    <x v="41"/>
  </r>
  <r>
    <s v="John Radcliffe (Oxford)4"/>
    <x v="74"/>
    <s v="John Radcliffe (Oxford)"/>
    <n v="4"/>
    <s v="John Radcliffe (Oxford)4"/>
    <s v="Combined"/>
    <m/>
    <s v="Combined"/>
    <x v="41"/>
  </r>
  <r>
    <s v="John Radcliffe (Oxford)5"/>
    <x v="75"/>
    <s v="John Radcliffe (Oxford)"/>
    <n v="5"/>
    <s v="John Radcliffe (Oxford)5"/>
    <s v="Combined"/>
    <m/>
    <s v="Combined"/>
    <x v="42"/>
  </r>
  <r>
    <s v="John Radcliffe (Oxford)6"/>
    <x v="76"/>
    <s v="John Radcliffe (Oxford)"/>
    <n v="6"/>
    <s v="John Radcliffe (Oxford)6"/>
    <s v="Quad"/>
    <s v="COLN quad"/>
    <s v="COLN quad"/>
    <x v="39"/>
  </r>
  <r>
    <s v="John Radcliffe (Oxford)7"/>
    <x v="77"/>
    <s v="John Radcliffe (Oxford)"/>
    <n v="7"/>
    <s v="John Radcliffe (Oxford)7"/>
    <s v="Quad"/>
    <s v="COLN quad"/>
    <s v="COLN quad"/>
    <x v="43"/>
  </r>
  <r>
    <s v="John Radcliffe (Oxford)8"/>
    <x v="78"/>
    <s v="John Radcliffe (Oxford)"/>
    <n v="8"/>
    <s v="John Radcliffe (Oxford)8"/>
    <s v="Quad"/>
    <s v="COLN quad"/>
    <s v="COLN quad"/>
    <x v="44"/>
  </r>
  <r>
    <s v="John Radcliffe (Oxford)9"/>
    <x v="79"/>
    <s v="John Radcliffe (Oxford)"/>
    <n v="9"/>
    <s v="John Radcliffe (Oxford)9"/>
    <s v="Quad"/>
    <s v="COLN quad"/>
    <s v="COLN quad"/>
    <x v="40"/>
  </r>
  <r>
    <s v="John Radcliffe (Oxford)10"/>
    <x v="80"/>
    <s v="John Radcliffe (Oxford)"/>
    <n v="10"/>
    <s v="John Radcliffe (Oxford)10"/>
    <s v="Quad"/>
    <s v="COLN quad"/>
    <s v="COLN quad"/>
    <x v="41"/>
  </r>
  <r>
    <s v="John Radcliffe (Oxford)11"/>
    <x v="81"/>
    <s v="John Radcliffe (Oxford)"/>
    <n v="11"/>
    <s v="John Radcliffe (Oxford)11"/>
    <s v="Quad"/>
    <s v="COLN quad"/>
    <s v="COLN quad"/>
    <x v="41"/>
  </r>
  <r>
    <s v="John Radcliffe (Oxford)12"/>
    <x v="82"/>
    <s v="John Radcliffe (Oxford)"/>
    <n v="12"/>
    <s v="John Radcliffe (Oxford)12"/>
    <s v="Quad"/>
    <s v="COLN quad"/>
    <s v="COLN quad"/>
    <x v="45"/>
  </r>
  <r>
    <s v="John Radcliffe (Oxford)13"/>
    <x v="83"/>
    <s v="John Radcliffe (Oxford)"/>
    <n v="13"/>
    <s v="John Radcliffe (Oxford)13"/>
    <s v="Quad"/>
    <s v="COLN quad"/>
    <s v="COLN quad"/>
    <x v="44"/>
  </r>
  <r>
    <s v="John Radcliffe (Oxford)14"/>
    <x v="84"/>
    <s v="John Radcliffe (Oxford)"/>
    <n v="14"/>
    <s v="John Radcliffe (Oxford)14"/>
    <s v="Quad"/>
    <s v="COLN quad"/>
    <s v="COLN quad"/>
    <x v="46"/>
  </r>
  <r>
    <s v="John Radcliffe (Oxford)15"/>
    <x v="85"/>
    <s v="John Radcliffe (Oxford)"/>
    <n v="15"/>
    <s v="John Radcliffe (Oxford)15"/>
    <s v="Quad"/>
    <s v="COLN quad"/>
    <s v="COLN quad"/>
    <x v="47"/>
  </r>
  <r>
    <s v="John Radcliffe (Oxford)16"/>
    <x v="86"/>
    <s v="John Radcliffe (Oxford)"/>
    <n v="16"/>
    <s v="John Radcliffe (Oxford)16"/>
    <s v="Quad"/>
    <s v="COLN quad"/>
    <s v="COLN quad"/>
    <x v="42"/>
  </r>
  <r>
    <s v="John Radcliffe (Oxford)17"/>
    <x v="87"/>
    <s v="John Radcliffe (Oxford)"/>
    <n v="17"/>
    <s v="John Radcliffe (Oxford)17"/>
    <s v="Quad"/>
    <s v="COLN quad"/>
    <s v="COLN quad"/>
    <x v="48"/>
  </r>
  <r>
    <s v="John Radcliffe (Oxford)18"/>
    <x v="88"/>
    <s v="John Radcliffe (Oxford)"/>
    <n v="18"/>
    <s v="John Radcliffe (Oxford)18"/>
    <s v="Quad"/>
    <s v="COLN quad"/>
    <s v="COLN quad"/>
    <x v="48"/>
  </r>
  <r>
    <s v="John Radcliffe (Oxford)19"/>
    <x v="89"/>
    <s v="John Radcliffe (Oxford)"/>
    <n v="19"/>
    <s v="John Radcliffe (Oxford)19"/>
    <s v="Quad"/>
    <s v="COLN quad"/>
    <s v="COLN quad"/>
    <x v="49"/>
  </r>
  <r>
    <s v="Kettering1"/>
    <x v="90"/>
    <s v="Kettering"/>
    <n v="1"/>
    <s v="Kettering1"/>
    <s v="Combined"/>
    <m/>
    <s v="Combined"/>
    <x v="50"/>
  </r>
  <r>
    <s v="Kettering2"/>
    <x v="91"/>
    <s v="Kettering"/>
    <n v="2"/>
    <s v="Kettering2"/>
    <s v="Combined"/>
    <m/>
    <s v="Combined"/>
    <x v="51"/>
  </r>
  <r>
    <s v="Kettering3"/>
    <x v="92"/>
    <s v="Kettering"/>
    <n v="3"/>
    <s v="Kettering3"/>
    <s v="Combined"/>
    <m/>
    <s v="Combined"/>
    <x v="52"/>
  </r>
  <r>
    <s v="Kettering4"/>
    <x v="93"/>
    <s v="Kettering"/>
    <n v="4"/>
    <s v="Kettering4"/>
    <s v="Combined"/>
    <m/>
    <s v="Combined"/>
    <x v="53"/>
  </r>
  <r>
    <s v="Kettering5"/>
    <x v="94"/>
    <s v="Kettering"/>
    <n v="5"/>
    <s v="Kettering5"/>
    <s v="Combined"/>
    <m/>
    <s v="Combined"/>
    <x v="54"/>
  </r>
  <r>
    <s v="Kettering6"/>
    <x v="95"/>
    <s v="Kettering"/>
    <n v="6"/>
    <s v="Kettering6"/>
    <s v="Quad"/>
    <s v="BKK quad"/>
    <s v="BKK quad"/>
    <x v="50"/>
  </r>
  <r>
    <s v="Kettering7"/>
    <x v="96"/>
    <s v="Kettering"/>
    <n v="7"/>
    <s v="Kettering7"/>
    <s v="Quad"/>
    <s v="BKK quad"/>
    <s v="BKK quad"/>
    <x v="51"/>
  </r>
  <r>
    <s v="Kettering8"/>
    <x v="97"/>
    <s v="Kettering"/>
    <n v="8"/>
    <s v="Kettering8"/>
    <s v="Quad"/>
    <s v="BKK quad"/>
    <s v="BKK quad"/>
    <x v="52"/>
  </r>
  <r>
    <s v="Kettering9"/>
    <x v="98"/>
    <s v="Kettering"/>
    <n v="9"/>
    <s v="Kettering9"/>
    <s v="Quad"/>
    <s v="BKK quad"/>
    <s v="BKK quad"/>
    <x v="53"/>
  </r>
  <r>
    <s v="Kettering10"/>
    <x v="99"/>
    <s v="Kettering"/>
    <n v="10"/>
    <s v="Kettering10"/>
    <s v="Quad"/>
    <s v="BKK quad"/>
    <s v="BKK quad"/>
    <x v="54"/>
  </r>
  <r>
    <s v="King George (Barking, Havering, Redbridge)1"/>
    <x v="100"/>
    <s v="King George (Barking, Havering, Redbridge)"/>
    <n v="1"/>
    <s v="King George (Barking, Havering, Redbridge)1"/>
    <s v="Combined"/>
    <s v="KG combined"/>
    <s v="KG combined"/>
    <x v="55"/>
  </r>
  <r>
    <s v="King George (Barking, Havering, Redbridge)2"/>
    <x v="101"/>
    <s v="King George (Barking, Havering, Redbridge)"/>
    <n v="2"/>
    <s v="King George (Barking, Havering, Redbridge)2"/>
    <s v="Combined"/>
    <s v="KG combined"/>
    <s v="KG combined"/>
    <x v="56"/>
  </r>
  <r>
    <s v="King George (Barking, Havering, Redbridge)3"/>
    <x v="102"/>
    <s v="King George (Barking, Havering, Redbridge)"/>
    <n v="3"/>
    <s v="King George (Barking, Havering, Redbridge)3"/>
    <s v="Combined"/>
    <s v="KG combined"/>
    <s v="KG combined"/>
    <x v="57"/>
  </r>
  <r>
    <s v="King George (Barking, Havering, Redbridge)4"/>
    <x v="103"/>
    <s v="King George (Barking, Havering, Redbridge)"/>
    <n v="4"/>
    <s v="King George (Barking, Havering, Redbridge)4"/>
    <s v="Combined"/>
    <s v="KG combined"/>
    <s v="KG combined"/>
    <x v="58"/>
  </r>
  <r>
    <s v="King George (Barking, Havering, Redbridge)5"/>
    <x v="104"/>
    <s v="King George (Barking, Havering, Redbridge)"/>
    <n v="5"/>
    <s v="King George (Barking, Havering, Redbridge)5"/>
    <s v="Combined"/>
    <s v="KG combined"/>
    <s v="KG combined"/>
    <x v="59"/>
  </r>
  <r>
    <s v="King George (Barking, Havering, Redbridge)6"/>
    <x v="105"/>
    <s v="King George (Barking, Havering, Redbridge)"/>
    <n v="6"/>
    <s v="King George (Barking, Havering, Redbridge)6"/>
    <s v="Combined"/>
    <s v="KG combined"/>
    <s v="KG combined"/>
    <x v="60"/>
  </r>
  <r>
    <s v="King George (Barking, Havering, Redbridge)7"/>
    <x v="106"/>
    <s v="King George (Barking, Havering, Redbridge)"/>
    <n v="7"/>
    <s v="King George (Barking, Havering, Redbridge)7"/>
    <s v="Combined"/>
    <s v="KG combined"/>
    <s v="KG combined"/>
    <x v="61"/>
  </r>
  <r>
    <s v="King George (Barking, Havering, Redbridge)8"/>
    <x v="107"/>
    <s v="King George (Barking, Havering, Redbridge)"/>
    <n v="8"/>
    <s v="King George (Barking, Havering, Redbridge)8"/>
    <s v="Quad"/>
    <s v="BKK quad"/>
    <s v="BKK quad"/>
    <x v="55"/>
  </r>
  <r>
    <s v="King George (Barking, Havering, Redbridge)9"/>
    <x v="108"/>
    <s v="King George (Barking, Havering, Redbridge)"/>
    <n v="9"/>
    <s v="King George (Barking, Havering, Redbridge)9"/>
    <s v="Quad"/>
    <s v="BKK quad"/>
    <s v="BKK quad"/>
    <x v="56"/>
  </r>
  <r>
    <s v="King George (Barking, Havering, Redbridge)10"/>
    <x v="109"/>
    <s v="King George (Barking, Havering, Redbridge)"/>
    <n v="10"/>
    <s v="King George (Barking, Havering, Redbridge)10"/>
    <s v="Quad"/>
    <s v="BKK quad"/>
    <s v="BKK quad"/>
    <x v="58"/>
  </r>
  <r>
    <s v="King George (Barking, Havering, Redbridge)11"/>
    <x v="110"/>
    <s v="King George (Barking, Havering, Redbridge)"/>
    <n v="11"/>
    <s v="King George (Barking, Havering, Redbridge)11"/>
    <s v="Quad"/>
    <s v="BKK quad"/>
    <s v="BKK quad"/>
    <x v="59"/>
  </r>
  <r>
    <s v="Kings College1"/>
    <x v="111"/>
    <s v="Kings College"/>
    <n v="1"/>
    <s v="Kings College1"/>
    <s v="Combined"/>
    <m/>
    <s v="Combined"/>
    <x v="62"/>
  </r>
  <r>
    <s v="Kings College2"/>
    <x v="112"/>
    <s v="Kings College"/>
    <n v="2"/>
    <s v="Kings College2"/>
    <s v="Combined"/>
    <m/>
    <s v="Combined"/>
    <x v="63"/>
  </r>
  <r>
    <s v="Norfolk and Norwich1"/>
    <x v="113"/>
    <s v="Norfolk and Norwich"/>
    <n v="1"/>
    <s v="Norfolk and Norwich1"/>
    <s v="Combined"/>
    <s v="CaNN combined"/>
    <s v="CaNN combined"/>
    <x v="5"/>
  </r>
  <r>
    <s v="Norfolk and Norwich2"/>
    <x v="114"/>
    <s v="Norfolk and Norwich"/>
    <n v="2"/>
    <s v="Norfolk and Norwich2"/>
    <s v="Combined"/>
    <s v="CaNN combined"/>
    <s v="CaNN combined"/>
    <x v="6"/>
  </r>
  <r>
    <s v="Norfolk and Norwich3"/>
    <x v="115"/>
    <s v="Norfolk and Norwich"/>
    <n v="3"/>
    <s v="Norfolk and Norwich3"/>
    <s v="Combined"/>
    <s v="CaNN combined"/>
    <s v="CaNN combined"/>
    <x v="7"/>
  </r>
  <r>
    <s v="Northern General (Sheffield)1"/>
    <x v="116"/>
    <s v="Northern General (Sheffield)"/>
    <n v="1"/>
    <s v="Northern General (Sheffield)1"/>
    <s v="Combined"/>
    <m/>
    <s v="Combined"/>
    <x v="64"/>
  </r>
  <r>
    <s v="Northern General (Sheffield)2"/>
    <x v="117"/>
    <s v="Northern General (Sheffield)"/>
    <n v="2"/>
    <s v="Northern General (Sheffield)2"/>
    <s v="Combined"/>
    <m/>
    <s v="Combined"/>
    <x v="65"/>
  </r>
  <r>
    <s v="Northern General (Sheffield)3"/>
    <x v="118"/>
    <s v="Northern General (Sheffield)"/>
    <n v="3"/>
    <s v="Northern General (Sheffield)3"/>
    <s v="Combined"/>
    <m/>
    <s v="Combined"/>
    <x v="66"/>
  </r>
  <r>
    <s v="Northern General (Sheffield)4"/>
    <x v="119"/>
    <s v="Northern General (Sheffield)"/>
    <n v="4"/>
    <s v="Northern General (Sheffield)4"/>
    <s v="Combined"/>
    <m/>
    <s v="Combined"/>
    <x v="67"/>
  </r>
  <r>
    <s v="Northern General (Sheffield)5"/>
    <x v="120"/>
    <s v="Northern General (Sheffield)"/>
    <n v="5"/>
    <s v="Northern General (Sheffield)5"/>
    <s v="Combined"/>
    <m/>
    <s v="Combined"/>
    <x v="68"/>
  </r>
  <r>
    <s v="Northern General (Sheffield)6"/>
    <x v="121"/>
    <s v="Northern General (Sheffield)"/>
    <n v="6"/>
    <s v="Northern General (Sheffield)6"/>
    <s v="Combined"/>
    <m/>
    <s v="Combined"/>
    <x v="68"/>
  </r>
  <r>
    <s v="Northern General (Sheffield)7"/>
    <x v="122"/>
    <s v="Northern General (Sheffield)"/>
    <n v="7"/>
    <s v="Northern General (Sheffield)7"/>
    <s v="Combined"/>
    <m/>
    <s v="Combined"/>
    <x v="69"/>
  </r>
  <r>
    <s v="Northern General (Sheffield)8"/>
    <x v="123"/>
    <s v="Northern General (Sheffield)"/>
    <n v="8"/>
    <s v="Northern General (Sheffield)8"/>
    <s v="Combined"/>
    <m/>
    <s v="Combined"/>
    <x v="70"/>
  </r>
  <r>
    <s v="Northern General (Sheffield)9"/>
    <x v="124"/>
    <s v="Northern General (Sheffield)"/>
    <n v="9"/>
    <s v="Northern General (Sheffield)9"/>
    <s v="Combined"/>
    <m/>
    <s v="Combined"/>
    <x v="71"/>
  </r>
  <r>
    <s v="Northern General (Sheffield)10"/>
    <x v="125"/>
    <s v="Northern General (Sheffield)"/>
    <n v="10"/>
    <s v="Northern General (Sheffield)10"/>
    <s v="Combined"/>
    <m/>
    <s v="Combined"/>
    <x v="71"/>
  </r>
  <r>
    <s v="Northern General (Sheffield)11"/>
    <x v="126"/>
    <s v="Northern General (Sheffield)"/>
    <n v="11"/>
    <s v="Northern General (Sheffield)11"/>
    <s v="Quad"/>
    <s v="Wolfson/Sheffield second trimester network"/>
    <s v="Wolfson/Sheffield second trimester network"/>
    <x v="64"/>
  </r>
  <r>
    <s v="Northern General (Sheffield)12"/>
    <x v="127"/>
    <s v="Northern General (Sheffield)"/>
    <n v="12"/>
    <s v="Northern General (Sheffield)12"/>
    <s v="Quad"/>
    <s v="Wolfson/Sheffield second trimester network"/>
    <s v="Wolfson/Sheffield second trimester network"/>
    <x v="65"/>
  </r>
  <r>
    <s v="Northern General (Sheffield)13"/>
    <x v="128"/>
    <s v="Northern General (Sheffield)"/>
    <n v="13"/>
    <s v="Northern General (Sheffield)13"/>
    <s v="Quad"/>
    <s v="Wolfson/Sheffield second trimester network"/>
    <s v="Wolfson/Sheffield second trimester network"/>
    <x v="66"/>
  </r>
  <r>
    <s v="Northern General (Sheffield)14"/>
    <x v="129"/>
    <s v="Northern General (Sheffield)"/>
    <n v="14"/>
    <s v="Northern General (Sheffield)14"/>
    <s v="Quad"/>
    <s v="Wolfson/Sheffield second trimester network"/>
    <s v="Wolfson/Sheffield second trimester network"/>
    <x v="67"/>
  </r>
  <r>
    <s v="Northern General (Sheffield)15"/>
    <x v="130"/>
    <s v="Northern General (Sheffield)"/>
    <n v="15"/>
    <s v="Northern General (Sheffield)15"/>
    <s v="Quad"/>
    <s v="Wolfson/Sheffield second trimester network"/>
    <s v="Wolfson/Sheffield second trimester network"/>
    <x v="68"/>
  </r>
  <r>
    <s v="Northern General (Sheffield)16"/>
    <x v="131"/>
    <s v="Northern General (Sheffield)"/>
    <n v="16"/>
    <s v="Northern General (Sheffield)16"/>
    <s v="Quad"/>
    <s v="Wolfson/Sheffield second trimester network"/>
    <s v="Wolfson/Sheffield second trimester network"/>
    <x v="68"/>
  </r>
  <r>
    <s v="Northern General (Sheffield)17"/>
    <x v="132"/>
    <s v="Northern General (Sheffield)"/>
    <n v="17"/>
    <s v="Northern General (Sheffield)17"/>
    <s v="Quad"/>
    <s v="Wolfson/Sheffield second trimester network"/>
    <s v="Wolfson/Sheffield second trimester network"/>
    <x v="69"/>
  </r>
  <r>
    <s v="Northern General (Sheffield)18"/>
    <x v="133"/>
    <s v="Northern General (Sheffield)"/>
    <n v="18"/>
    <s v="Northern General (Sheffield)18"/>
    <s v="Quad"/>
    <s v="Wolfson/Sheffield second trimester network"/>
    <s v="Wolfson/Sheffield second trimester network"/>
    <x v="70"/>
  </r>
  <r>
    <s v="Northern General (Sheffield)19"/>
    <x v="134"/>
    <s v="Northern General (Sheffield)"/>
    <n v="19"/>
    <s v="Northern General (Sheffield)19"/>
    <s v="Quad"/>
    <s v="Wolfson/Sheffield second trimester network"/>
    <s v="Wolfson/Sheffield second trimester network"/>
    <x v="71"/>
  </r>
  <r>
    <s v="Northern General (Sheffield)20"/>
    <x v="135"/>
    <s v="Northern General (Sheffield)"/>
    <n v="20"/>
    <s v="Northern General (Sheffield)20"/>
    <s v="Quad"/>
    <s v="Wolfson/Sheffield second trimester network"/>
    <s v="Wolfson/Sheffield second trimester network"/>
    <x v="71"/>
  </r>
  <r>
    <s v="Nottingham1"/>
    <x v="136"/>
    <s v="Nottingham"/>
    <n v="1"/>
    <s v="Nottingham1"/>
    <s v="Combined"/>
    <m/>
    <s v="Combined"/>
    <x v="72"/>
  </r>
  <r>
    <s v="Nottingham2"/>
    <x v="137"/>
    <s v="Nottingham"/>
    <n v="2"/>
    <s v="Nottingham2"/>
    <s v="Combined"/>
    <m/>
    <s v="Combined"/>
    <x v="72"/>
  </r>
  <r>
    <s v="Nottingham3"/>
    <x v="138"/>
    <s v="Nottingham"/>
    <n v="3"/>
    <s v="Nottingham3"/>
    <s v="Combined"/>
    <m/>
    <s v="Combined"/>
    <x v="73"/>
  </r>
  <r>
    <s v="Nottingham4"/>
    <x v="139"/>
    <s v="Nottingham"/>
    <n v="4"/>
    <s v="Nottingham4"/>
    <s v="Combined"/>
    <m/>
    <s v="Combined"/>
    <x v="74"/>
  </r>
  <r>
    <s v="Nottingham5"/>
    <x v="140"/>
    <s v="Nottingham"/>
    <n v="5"/>
    <s v="Nottingham5"/>
    <s v="Quad"/>
    <s v="BONO quad"/>
    <s v="BONO quad"/>
    <x v="72"/>
  </r>
  <r>
    <s v="Nottingham6"/>
    <x v="141"/>
    <s v="Nottingham"/>
    <n v="6"/>
    <s v="Nottingham6"/>
    <s v="Quad"/>
    <s v="BONO quad"/>
    <s v="BONO quad"/>
    <x v="72"/>
  </r>
  <r>
    <s v="Nottingham7"/>
    <x v="142"/>
    <s v="Nottingham"/>
    <n v="7"/>
    <s v="Nottingham7"/>
    <s v="Quad"/>
    <s v="BONO quad"/>
    <s v="BONO quad"/>
    <x v="73"/>
  </r>
  <r>
    <s v="Nottingham8"/>
    <x v="143"/>
    <s v="Nottingham"/>
    <n v="8"/>
    <s v="Nottingham8"/>
    <s v="Quad"/>
    <s v="BONO quad"/>
    <s v="BONO quad"/>
    <x v="74"/>
  </r>
  <r>
    <s v="Queen Alexandra (Portsmouth)1"/>
    <x v="144"/>
    <s v="Queen Alexandra (Portsmouth)"/>
    <n v="1"/>
    <s v="Queen Alexandra (Portsmouth)1"/>
    <s v="Combined"/>
    <m/>
    <s v="Combined"/>
    <x v="43"/>
  </r>
  <r>
    <s v="Queen Alexandra (Portsmouth)2"/>
    <x v="145"/>
    <s v="Queen Alexandra (Portsmouth)"/>
    <n v="2"/>
    <s v="Queen Alexandra (Portsmouth)2"/>
    <s v="Combined"/>
    <m/>
    <s v="Combined"/>
    <x v="44"/>
  </r>
  <r>
    <s v="Queen Alexandra (Portsmouth)3"/>
    <x v="146"/>
    <s v="Queen Alexandra (Portsmouth)"/>
    <n v="3"/>
    <s v="Queen Alexandra (Portsmouth)3"/>
    <s v="Combined"/>
    <m/>
    <s v="Combined"/>
    <x v="45"/>
  </r>
  <r>
    <s v="Queen Alexandra (Portsmouth)4"/>
    <x v="147"/>
    <s v="Queen Alexandra (Portsmouth)"/>
    <n v="4"/>
    <s v="Queen Alexandra (Portsmouth)4"/>
    <s v="Combined"/>
    <m/>
    <s v="Combined"/>
    <x v="44"/>
  </r>
  <r>
    <s v="Queen Alexandra (Portsmouth)5"/>
    <x v="148"/>
    <s v="Queen Alexandra (Portsmouth)"/>
    <n v="5"/>
    <s v="Queen Alexandra (Portsmouth)5"/>
    <s v="Combined"/>
    <m/>
    <s v="Combined"/>
    <x v="46"/>
  </r>
  <r>
    <s v="Queen Alexandra (Portsmouth)6"/>
    <x v="149"/>
    <s v="Queen Alexandra (Portsmouth)"/>
    <n v="6"/>
    <s v="Queen Alexandra (Portsmouth)6"/>
    <s v="Combined"/>
    <m/>
    <s v="Combined"/>
    <x v="47"/>
  </r>
  <r>
    <s v="Queen Alexandra (Portsmouth)7"/>
    <x v="150"/>
    <s v="Queen Alexandra (Portsmouth)"/>
    <n v="7"/>
    <s v="Queen Alexandra (Portsmouth)7"/>
    <s v="Combined"/>
    <m/>
    <s v="Combined"/>
    <x v="48"/>
  </r>
  <r>
    <s v="Queen Alexandra (Portsmouth)8"/>
    <x v="151"/>
    <s v="Queen Alexandra (Portsmouth)"/>
    <n v="8"/>
    <s v="Queen Alexandra (Portsmouth)8"/>
    <s v="Combined"/>
    <m/>
    <s v="Combined"/>
    <x v="48"/>
  </r>
  <r>
    <s v="Royal Bolton1"/>
    <x v="152"/>
    <s v="Royal Bolton"/>
    <n v="1"/>
    <s v="Royal Bolton1"/>
    <s v="Combined"/>
    <m/>
    <s v="Combined"/>
    <x v="75"/>
  </r>
  <r>
    <s v="Royal Bolton2"/>
    <x v="153"/>
    <s v="Royal Bolton"/>
    <n v="2"/>
    <s v="Royal Bolton2"/>
    <s v="Combined"/>
    <m/>
    <s v="Combined"/>
    <x v="76"/>
  </r>
  <r>
    <s v="Royal Bolton3"/>
    <x v="154"/>
    <s v="Royal Bolton"/>
    <n v="3"/>
    <s v="Royal Bolton3"/>
    <s v="Combined"/>
    <m/>
    <s v="Combined"/>
    <x v="77"/>
  </r>
  <r>
    <s v="Royal Bolton4"/>
    <x v="155"/>
    <s v="Royal Bolton"/>
    <n v="4"/>
    <s v="Royal Bolton4"/>
    <s v="Combined"/>
    <m/>
    <s v="Combined"/>
    <x v="78"/>
  </r>
  <r>
    <s v="Royal Bolton5"/>
    <x v="156"/>
    <s v="Royal Bolton"/>
    <n v="5"/>
    <s v="Royal Bolton5"/>
    <s v="Combined"/>
    <m/>
    <s v="Combined"/>
    <x v="75"/>
  </r>
  <r>
    <s v="Royal Bolton6"/>
    <x v="157"/>
    <s v="Royal Bolton"/>
    <n v="6"/>
    <s v="Royal Bolton6"/>
    <s v="Combined"/>
    <m/>
    <s v="Combined"/>
    <x v="79"/>
  </r>
  <r>
    <s v="Royal Bolton7"/>
    <x v="158"/>
    <s v="Royal Bolton"/>
    <n v="7"/>
    <s v="Royal Bolton7"/>
    <s v="Combined"/>
    <m/>
    <s v="Combined"/>
    <x v="80"/>
  </r>
  <r>
    <s v="Royal Bolton8"/>
    <x v="159"/>
    <s v="Royal Bolton"/>
    <n v="8"/>
    <s v="Royal Bolton8"/>
    <s v="Combined"/>
    <m/>
    <s v="Combined"/>
    <x v="81"/>
  </r>
  <r>
    <s v="Royal Bolton9"/>
    <x v="160"/>
    <s v="Royal Bolton"/>
    <n v="9"/>
    <s v="Royal Bolton9"/>
    <s v="Combined"/>
    <m/>
    <s v="Combined"/>
    <x v="82"/>
  </r>
  <r>
    <s v="Royal Bolton10"/>
    <x v="161"/>
    <s v="Royal Bolton"/>
    <n v="10"/>
    <s v="Royal Bolton10"/>
    <s v="Combined"/>
    <m/>
    <s v="Combined"/>
    <x v="83"/>
  </r>
  <r>
    <s v="Royal Bolton11"/>
    <x v="162"/>
    <s v="Royal Bolton"/>
    <n v="11"/>
    <s v="Royal Bolton11"/>
    <s v="Combined"/>
    <m/>
    <s v="Combined"/>
    <x v="84"/>
  </r>
  <r>
    <s v="Royal Bolton12"/>
    <x v="163"/>
    <s v="Royal Bolton"/>
    <n v="12"/>
    <s v="Royal Bolton12"/>
    <s v="Combined"/>
    <m/>
    <s v="Combined"/>
    <x v="85"/>
  </r>
  <r>
    <s v="Royal Bolton13"/>
    <x v="164"/>
    <s v="Royal Bolton"/>
    <n v="13"/>
    <s v="Royal Bolton13"/>
    <s v="Combined"/>
    <m/>
    <s v="Combined"/>
    <x v="85"/>
  </r>
  <r>
    <s v="Royal Bolton14"/>
    <x v="165"/>
    <s v="Royal Bolton"/>
    <n v="14"/>
    <s v="Royal Bolton14"/>
    <s v="Combined"/>
    <m/>
    <s v="Combined"/>
    <x v="85"/>
  </r>
  <r>
    <s v="Royal Bolton15"/>
    <x v="166"/>
    <s v="Royal Bolton"/>
    <n v="15"/>
    <s v="Royal Bolton15"/>
    <s v="Combined"/>
    <m/>
    <s v="Combined"/>
    <x v="86"/>
  </r>
  <r>
    <s v="Royal Bolton16"/>
    <x v="167"/>
    <s v="Royal Bolton"/>
    <n v="16"/>
    <s v="Royal Bolton16"/>
    <s v="Combined"/>
    <m/>
    <s v="Combined"/>
    <x v="87"/>
  </r>
  <r>
    <s v="Royal Bolton17"/>
    <x v="168"/>
    <s v="Royal Bolton"/>
    <n v="17"/>
    <s v="Royal Bolton17"/>
    <s v="Combined"/>
    <m/>
    <s v="Combined"/>
    <x v="88"/>
  </r>
  <r>
    <s v="Royal Bolton18"/>
    <x v="169"/>
    <s v="Royal Bolton"/>
    <n v="18"/>
    <s v="Royal Bolton18"/>
    <s v="Combined"/>
    <m/>
    <s v="Combined"/>
    <x v="89"/>
  </r>
  <r>
    <s v="Royal Bolton19"/>
    <x v="170"/>
    <s v="Royal Bolton"/>
    <n v="19"/>
    <s v="Royal Bolton19"/>
    <s v="Combined"/>
    <m/>
    <s v="Combined"/>
    <x v="90"/>
  </r>
  <r>
    <s v="Royal Bolton20"/>
    <x v="171"/>
    <s v="Royal Bolton"/>
    <n v="20"/>
    <s v="Royal Bolton20"/>
    <s v="Combined"/>
    <m/>
    <s v="Combined"/>
    <x v="91"/>
  </r>
  <r>
    <s v="Royal Bolton21"/>
    <x v="172"/>
    <s v="Royal Bolton"/>
    <n v="21"/>
    <s v="Royal Bolton21"/>
    <s v="Quad"/>
    <s v="BONO quad"/>
    <s v="BONO quad"/>
    <x v="75"/>
  </r>
  <r>
    <s v="Royal Bolton22"/>
    <x v="173"/>
    <s v="Royal Bolton"/>
    <n v="22"/>
    <s v="Royal Bolton22"/>
    <s v="Quad"/>
    <s v="BONO quad"/>
    <s v="BONO quad"/>
    <x v="76"/>
  </r>
  <r>
    <s v="Royal Bolton23"/>
    <x v="174"/>
    <s v="Royal Bolton"/>
    <n v="23"/>
    <s v="Royal Bolton23"/>
    <s v="Quad"/>
    <s v="BONO quad"/>
    <s v="BONO quad"/>
    <x v="77"/>
  </r>
  <r>
    <s v="Royal Bolton24"/>
    <x v="175"/>
    <s v="Royal Bolton"/>
    <n v="24"/>
    <s v="Royal Bolton24"/>
    <s v="Quad"/>
    <s v="BONO quad"/>
    <s v="BONO quad"/>
    <x v="78"/>
  </r>
  <r>
    <s v="Royal Bolton25"/>
    <x v="176"/>
    <s v="Royal Bolton"/>
    <n v="25"/>
    <s v="Royal Bolton25"/>
    <s v="Quad"/>
    <s v="BONO quad"/>
    <s v="BONO quad"/>
    <x v="75"/>
  </r>
  <r>
    <s v="Royal Bolton26"/>
    <x v="177"/>
    <s v="Royal Bolton"/>
    <n v="26"/>
    <s v="Royal Bolton26"/>
    <s v="Quad"/>
    <s v="BONO quad"/>
    <s v="BONO quad"/>
    <x v="79"/>
  </r>
  <r>
    <s v="Royal Bolton27"/>
    <x v="178"/>
    <s v="Royal Bolton"/>
    <n v="27"/>
    <s v="Royal Bolton27"/>
    <s v="Quad"/>
    <s v="BONO quad"/>
    <s v="BONO quad"/>
    <x v="80"/>
  </r>
  <r>
    <s v="Royal Bolton28"/>
    <x v="179"/>
    <s v="Royal Bolton"/>
    <n v="28"/>
    <s v="Royal Bolton28"/>
    <s v="Quad"/>
    <s v="BONO quad"/>
    <s v="BONO quad"/>
    <x v="81"/>
  </r>
  <r>
    <s v="Royal Bolton29"/>
    <x v="180"/>
    <s v="Royal Bolton"/>
    <n v="29"/>
    <s v="Royal Bolton29"/>
    <s v="Quad"/>
    <s v="BONO quad"/>
    <s v="BONO quad"/>
    <x v="82"/>
  </r>
  <r>
    <s v="Royal Bolton30"/>
    <x v="181"/>
    <s v="Royal Bolton"/>
    <n v="30"/>
    <s v="Royal Bolton30"/>
    <s v="Quad"/>
    <s v="BONO quad"/>
    <s v="BONO quad"/>
    <x v="83"/>
  </r>
  <r>
    <s v="Royal Bolton31"/>
    <x v="182"/>
    <s v="Royal Bolton"/>
    <n v="31"/>
    <s v="Royal Bolton31"/>
    <s v="Quad"/>
    <s v="BONO quad"/>
    <s v="BONO quad"/>
    <x v="84"/>
  </r>
  <r>
    <s v="Royal Bolton32"/>
    <x v="183"/>
    <s v="Royal Bolton"/>
    <n v="32"/>
    <s v="Royal Bolton32"/>
    <s v="Quad"/>
    <s v="BONO quad"/>
    <s v="BONO quad"/>
    <x v="85"/>
  </r>
  <r>
    <s v="Royal Bolton33"/>
    <x v="184"/>
    <s v="Royal Bolton"/>
    <n v="33"/>
    <s v="Royal Bolton33"/>
    <s v="Quad"/>
    <s v="BONO quad"/>
    <s v="BONO quad"/>
    <x v="85"/>
  </r>
  <r>
    <s v="Royal Bolton34"/>
    <x v="185"/>
    <s v="Royal Bolton"/>
    <n v="34"/>
    <s v="Royal Bolton34"/>
    <s v="Quad"/>
    <s v="BONO quad"/>
    <s v="BONO quad"/>
    <x v="85"/>
  </r>
  <r>
    <s v="Royal Bolton35"/>
    <x v="186"/>
    <s v="Royal Bolton"/>
    <n v="35"/>
    <s v="Royal Bolton35"/>
    <s v="Quad"/>
    <s v="BONO quad"/>
    <s v="BONO quad"/>
    <x v="86"/>
  </r>
  <r>
    <s v="Royal Bolton36"/>
    <x v="187"/>
    <s v="Royal Bolton"/>
    <n v="36"/>
    <s v="Royal Bolton36"/>
    <s v="Quad"/>
    <s v="BONO quad"/>
    <s v="BONO quad"/>
    <x v="87"/>
  </r>
  <r>
    <s v="Royal Bolton37"/>
    <x v="188"/>
    <s v="Royal Bolton"/>
    <n v="37"/>
    <s v="Royal Bolton37"/>
    <s v="Quad"/>
    <s v="BONO quad"/>
    <s v="BONO quad"/>
    <x v="88"/>
  </r>
  <r>
    <s v="Royal Bolton38"/>
    <x v="189"/>
    <s v="Royal Bolton"/>
    <n v="38"/>
    <s v="Royal Bolton38"/>
    <s v="Quad"/>
    <s v="BONO quad"/>
    <s v="BONO quad"/>
    <x v="89"/>
  </r>
  <r>
    <s v="Royal Bolton39"/>
    <x v="190"/>
    <s v="Royal Bolton"/>
    <n v="39"/>
    <s v="Royal Bolton39"/>
    <s v="Quad"/>
    <s v="BONO quad"/>
    <s v="BONO quad"/>
    <x v="90"/>
  </r>
  <r>
    <s v="Royal Bolton40"/>
    <x v="191"/>
    <s v="Royal Bolton"/>
    <n v="40"/>
    <s v="Royal Bolton40"/>
    <s v="Quad"/>
    <s v="BONO quad"/>
    <s v="BONO quad"/>
    <x v="91"/>
  </r>
  <r>
    <s v="Royal Devon and Exeter1"/>
    <x v="192"/>
    <s v="Royal Devon and Exeter"/>
    <n v="1"/>
    <s v="Royal Devon and Exeter1"/>
    <s v="Combined"/>
    <m/>
    <s v="Combined"/>
    <x v="92"/>
  </r>
  <r>
    <s v="Royal Devon and Exeter2"/>
    <x v="193"/>
    <s v="Royal Devon and Exeter"/>
    <n v="2"/>
    <s v="Royal Devon and Exeter2"/>
    <s v="Combined"/>
    <m/>
    <s v="Combined"/>
    <x v="93"/>
  </r>
  <r>
    <s v="Royal Devon and Exeter3"/>
    <x v="194"/>
    <s v="Royal Devon and Exeter"/>
    <n v="3"/>
    <s v="Royal Devon and Exeter3"/>
    <s v="Combined"/>
    <m/>
    <s v="Combined"/>
    <x v="94"/>
  </r>
  <r>
    <s v="Royal Devon and Exeter4"/>
    <x v="195"/>
    <s v="Royal Devon and Exeter"/>
    <n v="4"/>
    <s v="Royal Devon and Exeter4"/>
    <s v="Combined"/>
    <m/>
    <s v="Combined"/>
    <x v="95"/>
  </r>
  <r>
    <s v="Royal Devon and Exeter5"/>
    <x v="196"/>
    <s v="Royal Devon and Exeter"/>
    <n v="5"/>
    <s v="Royal Devon and Exeter5"/>
    <s v="Combined"/>
    <m/>
    <s v="Combined"/>
    <x v="96"/>
  </r>
  <r>
    <s v="Royal Devon and Exeter6"/>
    <x v="197"/>
    <s v="Royal Devon and Exeter"/>
    <n v="6"/>
    <s v="Royal Devon and Exeter6"/>
    <s v="Combined"/>
    <m/>
    <s v="Combined"/>
    <x v="97"/>
  </r>
  <r>
    <s v="Royal Devon and Exeter7"/>
    <x v="198"/>
    <s v="Royal Devon and Exeter"/>
    <n v="7"/>
    <s v="Royal Devon and Exeter7"/>
    <s v="Combined"/>
    <m/>
    <s v="Combined"/>
    <x v="98"/>
  </r>
  <r>
    <s v="Royal Devon and Exeter8"/>
    <x v="199"/>
    <s v="Royal Devon and Exeter"/>
    <n v="8"/>
    <s v="Royal Devon and Exeter8"/>
    <s v="Combined"/>
    <m/>
    <s v="Combined"/>
    <x v="99"/>
  </r>
  <r>
    <s v="Royal Devon and Exeter9"/>
    <x v="200"/>
    <s v="Royal Devon and Exeter"/>
    <n v="9"/>
    <s v="Royal Devon and Exeter9"/>
    <s v="Combined"/>
    <m/>
    <s v="Combined"/>
    <x v="100"/>
  </r>
  <r>
    <s v="Royal Devon and Exeter10"/>
    <x v="201"/>
    <s v="Royal Devon and Exeter"/>
    <n v="10"/>
    <s v="Royal Devon and Exeter10"/>
    <s v="Combined"/>
    <m/>
    <s v="Combined"/>
    <x v="31"/>
  </r>
  <r>
    <s v="Royal Devon and Exeter11"/>
    <x v="202"/>
    <s v="Royal Devon and Exeter"/>
    <n v="11"/>
    <s v="Royal Devon and Exeter11"/>
    <s v="Combined"/>
    <m/>
    <s v="Combined"/>
    <x v="101"/>
  </r>
  <r>
    <s v="Royal Victoria Infirmary (Newcastle)1"/>
    <x v="203"/>
    <s v="Royal Victoria Infirmary (Newcastle)"/>
    <n v="1"/>
    <s v="Royal Victoria Infirmary (Newcastle)1"/>
    <s v="Combined"/>
    <m/>
    <s v="Combined"/>
    <x v="102"/>
  </r>
  <r>
    <s v="Royal Victoria Infirmary (Newcastle)2"/>
    <x v="204"/>
    <s v="Royal Victoria Infirmary (Newcastle)"/>
    <n v="2"/>
    <s v="Royal Victoria Infirmary (Newcastle)2"/>
    <s v="Combined"/>
    <m/>
    <s v="Combined"/>
    <x v="102"/>
  </r>
  <r>
    <s v="Royal Victoria Infirmary (Newcastle)3"/>
    <x v="205"/>
    <s v="Royal Victoria Infirmary (Newcastle)"/>
    <n v="3"/>
    <s v="Royal Victoria Infirmary (Newcastle)3"/>
    <s v="Combined"/>
    <m/>
    <s v="Combined"/>
    <x v="102"/>
  </r>
  <r>
    <s v="Royal Victoria Infirmary (Newcastle)4"/>
    <x v="206"/>
    <s v="Royal Victoria Infirmary (Newcastle)"/>
    <n v="4"/>
    <s v="Royal Victoria Infirmary (Newcastle)4"/>
    <s v="Combined"/>
    <m/>
    <s v="Combined"/>
    <x v="102"/>
  </r>
  <r>
    <s v="Royal Victoria Infirmary (Newcastle)5"/>
    <x v="207"/>
    <s v="Royal Victoria Infirmary (Newcastle)"/>
    <n v="5"/>
    <s v="Royal Victoria Infirmary (Newcastle)5"/>
    <s v="Combined"/>
    <m/>
    <s v="Combined"/>
    <x v="103"/>
  </r>
  <r>
    <s v="Royal Victoria Infirmary (Newcastle)6"/>
    <x v="208"/>
    <s v="Royal Victoria Infirmary (Newcastle)"/>
    <n v="6"/>
    <s v="Royal Victoria Infirmary (Newcastle)6"/>
    <s v="Combined"/>
    <m/>
    <s v="Combined"/>
    <x v="104"/>
  </r>
  <r>
    <s v="Royal Victoria Infirmary (Newcastle)7"/>
    <x v="209"/>
    <s v="Royal Victoria Infirmary (Newcastle)"/>
    <n v="7"/>
    <s v="Royal Victoria Infirmary (Newcastle)7"/>
    <s v="Combined"/>
    <m/>
    <s v="Combined"/>
    <x v="104"/>
  </r>
  <r>
    <s v="Royal Victoria Infirmary (Newcastle)8"/>
    <x v="210"/>
    <s v="Royal Victoria Infirmary (Newcastle)"/>
    <n v="8"/>
    <s v="Royal Victoria Infirmary (Newcastle)8"/>
    <s v="Combined"/>
    <m/>
    <s v="Combined"/>
    <x v="105"/>
  </r>
  <r>
    <s v="Royal Victoria Infirmary (Newcastle)9"/>
    <x v="211"/>
    <s v="Royal Victoria Infirmary (Newcastle)"/>
    <n v="9"/>
    <s v="Royal Victoria Infirmary (Newcastle)9"/>
    <s v="Combined"/>
    <m/>
    <s v="Combined"/>
    <x v="105"/>
  </r>
  <r>
    <s v="Royal Victoria Infirmary (Newcastle)10"/>
    <x v="212"/>
    <s v="Royal Victoria Infirmary (Newcastle)"/>
    <n v="10"/>
    <s v="Royal Victoria Infirmary (Newcastle)10"/>
    <s v="Combined"/>
    <m/>
    <s v="Combined"/>
    <x v="105"/>
  </r>
  <r>
    <s v="Royal Victoria Infirmary (Newcastle)11"/>
    <x v="213"/>
    <s v="Royal Victoria Infirmary (Newcastle)"/>
    <n v="11"/>
    <s v="Royal Victoria Infirmary (Newcastle)11"/>
    <s v="Combined"/>
    <m/>
    <s v="Combined"/>
    <x v="106"/>
  </r>
  <r>
    <s v="Royal Victoria Infirmary (Newcastle)12"/>
    <x v="214"/>
    <s v="Royal Victoria Infirmary (Newcastle)"/>
    <n v="12"/>
    <s v="Royal Victoria Infirmary (Newcastle)12"/>
    <s v="Combined"/>
    <m/>
    <s v="Combined"/>
    <x v="107"/>
  </r>
  <r>
    <s v="Royal Victoria Infirmary (Newcastle)13"/>
    <x v="215"/>
    <s v="Royal Victoria Infirmary (Newcastle)"/>
    <n v="13"/>
    <s v="Royal Victoria Infirmary (Newcastle)13"/>
    <s v="Combined"/>
    <m/>
    <s v="Combined"/>
    <x v="107"/>
  </r>
  <r>
    <s v="Royal Victoria Infirmary (Newcastle)14"/>
    <x v="216"/>
    <s v="Royal Victoria Infirmary (Newcastle)"/>
    <n v="14"/>
    <s v="Royal Victoria Infirmary (Newcastle)14"/>
    <s v="Combined"/>
    <m/>
    <s v="Combined"/>
    <x v="108"/>
  </r>
  <r>
    <s v="Royal Victoria Infirmary (Newcastle)15"/>
    <x v="217"/>
    <s v="Royal Victoria Infirmary (Newcastle)"/>
    <n v="15"/>
    <s v="Royal Victoria Infirmary (Newcastle)15"/>
    <s v="Combined"/>
    <m/>
    <s v="Combined"/>
    <x v="108"/>
  </r>
  <r>
    <s v="Royal Victoria Infirmary (Newcastle)16"/>
    <x v="218"/>
    <s v="Royal Victoria Infirmary (Newcastle)"/>
    <n v="16"/>
    <s v="Royal Victoria Infirmary (Newcastle)16"/>
    <s v="Combined"/>
    <m/>
    <s v="Combined"/>
    <x v="109"/>
  </r>
  <r>
    <s v="Royal Victoria Infirmary (Newcastle)17"/>
    <x v="219"/>
    <s v="Royal Victoria Infirmary (Newcastle)"/>
    <n v="17"/>
    <s v="Royal Victoria Infirmary (Newcastle)17"/>
    <s v="Combined"/>
    <m/>
    <s v="Combined"/>
    <x v="109"/>
  </r>
  <r>
    <s v="Royal Victoria Infirmary (Newcastle)18"/>
    <x v="220"/>
    <s v="Royal Victoria Infirmary (Newcastle)"/>
    <n v="18"/>
    <s v="Royal Victoria Infirmary (Newcastle)18"/>
    <s v="Combined"/>
    <m/>
    <s v="Combined"/>
    <x v="109"/>
  </r>
  <r>
    <s v="Royal Victoria Infirmary (Newcastle)19"/>
    <x v="221"/>
    <s v="Royal Victoria Infirmary (Newcastle)"/>
    <n v="19"/>
    <s v="Royal Victoria Infirmary (Newcastle)19"/>
    <s v="Combined"/>
    <m/>
    <s v="Combined"/>
    <x v="109"/>
  </r>
  <r>
    <s v="Royal Victoria Infirmary (Newcastle)20"/>
    <x v="222"/>
    <s v="Royal Victoria Infirmary (Newcastle)"/>
    <n v="20"/>
    <s v="Royal Victoria Infirmary (Newcastle)20"/>
    <s v="Combined"/>
    <m/>
    <s v="Combined"/>
    <x v="109"/>
  </r>
  <r>
    <s v="Royal Victoria Infirmary (Newcastle)21"/>
    <x v="223"/>
    <s v="Royal Victoria Infirmary (Newcastle)"/>
    <n v="21"/>
    <s v="Royal Victoria Infirmary (Newcastle)21"/>
    <s v="Combined"/>
    <m/>
    <s v="Combined"/>
    <x v="110"/>
  </r>
  <r>
    <s v="Royal Victoria Infirmary (Newcastle)22"/>
    <x v="224"/>
    <s v="Royal Victoria Infirmary (Newcastle)"/>
    <n v="22"/>
    <s v="Royal Victoria Infirmary (Newcastle)22"/>
    <s v="Combined"/>
    <m/>
    <s v="Combined"/>
    <x v="110"/>
  </r>
  <r>
    <s v="Royal Victoria Infirmary (Newcastle)23"/>
    <x v="225"/>
    <s v="Royal Victoria Infirmary (Newcastle)"/>
    <n v="23"/>
    <s v="Royal Victoria Infirmary (Newcastle)23"/>
    <s v="Combined"/>
    <m/>
    <s v="Combined"/>
    <x v="111"/>
  </r>
  <r>
    <s v="Royal Victoria Infirmary (Newcastle)24"/>
    <x v="226"/>
    <s v="Royal Victoria Infirmary (Newcastle)"/>
    <n v="24"/>
    <s v="Royal Victoria Infirmary (Newcastle)24"/>
    <s v="Combined"/>
    <m/>
    <s v="Combined"/>
    <x v="111"/>
  </r>
  <r>
    <s v="Royal Victoria Infirmary (Newcastle)25"/>
    <x v="227"/>
    <s v="Royal Victoria Infirmary (Newcastle)"/>
    <n v="25"/>
    <s v="Royal Victoria Infirmary (Newcastle)25"/>
    <s v="Quad"/>
    <s v="COLN quad"/>
    <s v="COLN quad"/>
    <x v="112"/>
  </r>
  <r>
    <s v="Royal Victoria Infirmary (Newcastle)26"/>
    <x v="228"/>
    <s v="Royal Victoria Infirmary (Newcastle)"/>
    <n v="26"/>
    <s v="Royal Victoria Infirmary (Newcastle)26"/>
    <s v="Quad"/>
    <s v="COLN quad"/>
    <s v="COLN quad"/>
    <x v="93"/>
  </r>
  <r>
    <s v="Royal Victoria Infirmary (Newcastle)27"/>
    <x v="229"/>
    <s v="Royal Victoria Infirmary (Newcastle)"/>
    <n v="27"/>
    <s v="Royal Victoria Infirmary (Newcastle)27"/>
    <s v="Quad"/>
    <s v="COLN quad"/>
    <s v="COLN quad"/>
    <x v="95"/>
  </r>
  <r>
    <s v="Royal Victoria Infirmary (Newcastle)28"/>
    <x v="230"/>
    <s v="Royal Victoria Infirmary (Newcastle)"/>
    <n v="28"/>
    <s v="Royal Victoria Infirmary (Newcastle)28"/>
    <s v="Quad"/>
    <s v="COLN quad"/>
    <s v="COLN quad"/>
    <x v="102"/>
  </r>
  <r>
    <s v="Royal Victoria Infirmary (Newcastle)29"/>
    <x v="231"/>
    <s v="Royal Victoria Infirmary (Newcastle)"/>
    <n v="29"/>
    <s v="Royal Victoria Infirmary (Newcastle)29"/>
    <s v="Quad"/>
    <s v="COLN quad"/>
    <s v="COLN quad"/>
    <x v="102"/>
  </r>
  <r>
    <s v="Royal Victoria Infirmary (Newcastle)30"/>
    <x v="232"/>
    <s v="Royal Victoria Infirmary (Newcastle)"/>
    <n v="30"/>
    <s v="Royal Victoria Infirmary (Newcastle)30"/>
    <s v="Quad"/>
    <s v="COLN quad"/>
    <s v="COLN quad"/>
    <x v="102"/>
  </r>
  <r>
    <s v="Royal Victoria Infirmary (Newcastle)31"/>
    <x v="233"/>
    <s v="Royal Victoria Infirmary (Newcastle)"/>
    <n v="31"/>
    <s v="Royal Victoria Infirmary (Newcastle)31"/>
    <s v="Quad"/>
    <s v="COLN quad"/>
    <s v="COLN quad"/>
    <x v="102"/>
  </r>
  <r>
    <s v="Royal Victoria Infirmary (Newcastle)32"/>
    <x v="234"/>
    <s v="Royal Victoria Infirmary (Newcastle)"/>
    <n v="32"/>
    <s v="Royal Victoria Infirmary (Newcastle)32"/>
    <s v="Quad"/>
    <s v="COLN quad"/>
    <s v="COLN quad"/>
    <x v="103"/>
  </r>
  <r>
    <s v="Royal Victoria Infirmary (Newcastle)33"/>
    <x v="235"/>
    <s v="Royal Victoria Infirmary (Newcastle)"/>
    <n v="33"/>
    <s v="Royal Victoria Infirmary (Newcastle)33"/>
    <s v="Quad"/>
    <s v="COLN quad"/>
    <s v="COLN quad"/>
    <x v="104"/>
  </r>
  <r>
    <s v="Royal Victoria Infirmary (Newcastle)34"/>
    <x v="236"/>
    <s v="Royal Victoria Infirmary (Newcastle)"/>
    <n v="34"/>
    <s v="Royal Victoria Infirmary (Newcastle)34"/>
    <s v="Quad"/>
    <s v="COLN quad"/>
    <s v="COLN quad"/>
    <x v="104"/>
  </r>
  <r>
    <s v="Royal Victoria Infirmary (Newcastle)35"/>
    <x v="237"/>
    <s v="Royal Victoria Infirmary (Newcastle)"/>
    <n v="35"/>
    <s v="Royal Victoria Infirmary (Newcastle)35"/>
    <s v="Quad"/>
    <s v="COLN quad"/>
    <s v="COLN quad"/>
    <x v="105"/>
  </r>
  <r>
    <s v="Royal Victoria Infirmary (Newcastle)36"/>
    <x v="238"/>
    <s v="Royal Victoria Infirmary (Newcastle)"/>
    <n v="36"/>
    <s v="Royal Victoria Infirmary (Newcastle)36"/>
    <s v="Quad"/>
    <s v="COLN quad"/>
    <s v="COLN quad"/>
    <x v="105"/>
  </r>
  <r>
    <s v="Royal Victoria Infirmary (Newcastle)37"/>
    <x v="239"/>
    <s v="Royal Victoria Infirmary (Newcastle)"/>
    <n v="37"/>
    <s v="Royal Victoria Infirmary (Newcastle)37"/>
    <s v="Quad"/>
    <s v="COLN quad"/>
    <s v="COLN quad"/>
    <x v="105"/>
  </r>
  <r>
    <s v="Royal Victoria Infirmary (Newcastle)38"/>
    <x v="240"/>
    <s v="Royal Victoria Infirmary (Newcastle)"/>
    <n v="38"/>
    <s v="Royal Victoria Infirmary (Newcastle)38"/>
    <s v="Quad"/>
    <s v="COLN quad"/>
    <s v="COLN quad"/>
    <x v="106"/>
  </r>
  <r>
    <s v="Royal Victoria Infirmary (Newcastle)39"/>
    <x v="241"/>
    <s v="Royal Victoria Infirmary (Newcastle)"/>
    <n v="39"/>
    <s v="Royal Victoria Infirmary (Newcastle)39"/>
    <s v="Quad"/>
    <s v="COLN quad"/>
    <s v="COLN quad"/>
    <x v="107"/>
  </r>
  <r>
    <s v="Royal Victoria Infirmary (Newcastle)40"/>
    <x v="242"/>
    <s v="Royal Victoria Infirmary (Newcastle)"/>
    <n v="40"/>
    <s v="Royal Victoria Infirmary (Newcastle)40"/>
    <s v="Quad"/>
    <s v="COLN quad"/>
    <s v="COLN quad"/>
    <x v="107"/>
  </r>
  <r>
    <s v="Royal Victoria Infirmary (Newcastle)41"/>
    <x v="243"/>
    <s v="Royal Victoria Infirmary (Newcastle)"/>
    <n v="41"/>
    <s v="Royal Victoria Infirmary (Newcastle)41"/>
    <s v="Quad"/>
    <s v="COLN quad"/>
    <s v="COLN quad"/>
    <x v="96"/>
  </r>
  <r>
    <s v="Royal Victoria Infirmary (Newcastle)42"/>
    <x v="244"/>
    <s v="Royal Victoria Infirmary (Newcastle)"/>
    <n v="42"/>
    <s v="Royal Victoria Infirmary (Newcastle)42"/>
    <s v="Quad"/>
    <s v="COLN quad"/>
    <s v="COLN quad"/>
    <x v="108"/>
  </r>
  <r>
    <s v="Royal Victoria Infirmary (Newcastle)43"/>
    <x v="245"/>
    <s v="Royal Victoria Infirmary (Newcastle)"/>
    <n v="43"/>
    <s v="Royal Victoria Infirmary (Newcastle)43"/>
    <s v="Quad"/>
    <s v="COLN quad"/>
    <s v="COLN quad"/>
    <x v="108"/>
  </r>
  <r>
    <s v="Royal Victoria Infirmary (Newcastle)44"/>
    <x v="246"/>
    <s v="Royal Victoria Infirmary (Newcastle)"/>
    <n v="44"/>
    <s v="Royal Victoria Infirmary (Newcastle)44"/>
    <s v="Quad"/>
    <s v="COLN quad"/>
    <s v="COLN quad"/>
    <x v="109"/>
  </r>
  <r>
    <s v="Royal Victoria Infirmary (Newcastle)45"/>
    <x v="247"/>
    <s v="Royal Victoria Infirmary (Newcastle)"/>
    <n v="45"/>
    <s v="Royal Victoria Infirmary (Newcastle)45"/>
    <s v="Quad"/>
    <s v="COLN quad"/>
    <s v="COLN quad"/>
    <x v="109"/>
  </r>
  <r>
    <s v="Royal Victoria Infirmary (Newcastle)46"/>
    <x v="248"/>
    <s v="Royal Victoria Infirmary (Newcastle)"/>
    <n v="46"/>
    <s v="Royal Victoria Infirmary (Newcastle)46"/>
    <s v="Quad"/>
    <s v="COLN quad"/>
    <s v="COLN quad"/>
    <x v="109"/>
  </r>
  <r>
    <s v="Royal Victoria Infirmary (Newcastle)47"/>
    <x v="249"/>
    <s v="Royal Victoria Infirmary (Newcastle)"/>
    <n v="47"/>
    <s v="Royal Victoria Infirmary (Newcastle)47"/>
    <s v="Quad"/>
    <s v="COLN quad"/>
    <s v="COLN quad"/>
    <x v="109"/>
  </r>
  <r>
    <s v="Royal Victoria Infirmary (Newcastle)48"/>
    <x v="250"/>
    <s v="Royal Victoria Infirmary (Newcastle)"/>
    <n v="48"/>
    <s v="Royal Victoria Infirmary (Newcastle)48"/>
    <s v="Quad"/>
    <s v="COLN quad"/>
    <s v="COLN quad"/>
    <x v="109"/>
  </r>
  <r>
    <s v="Royal Victoria Infirmary (Newcastle)49"/>
    <x v="251"/>
    <s v="Royal Victoria Infirmary (Newcastle)"/>
    <n v="49"/>
    <s v="Royal Victoria Infirmary (Newcastle)49"/>
    <s v="Quad"/>
    <s v="COLN quad"/>
    <s v="COLN quad"/>
    <x v="110"/>
  </r>
  <r>
    <s v="Royal Victoria Infirmary (Newcastle)50"/>
    <x v="252"/>
    <s v="Royal Victoria Infirmary (Newcastle)"/>
    <n v="50"/>
    <s v="Royal Victoria Infirmary (Newcastle)50"/>
    <s v="Quad"/>
    <s v="COLN quad"/>
    <s v="COLN quad"/>
    <x v="110"/>
  </r>
  <r>
    <s v="Royal Victoria Infirmary (Newcastle)51"/>
    <x v="253"/>
    <s v="Royal Victoria Infirmary (Newcastle)"/>
    <n v="51"/>
    <s v="Royal Victoria Infirmary (Newcastle)51"/>
    <s v="Quad"/>
    <s v="COLN quad"/>
    <s v="COLN quad"/>
    <x v="111"/>
  </r>
  <r>
    <s v="Royal Victoria Infirmary (Newcastle)52"/>
    <x v="254"/>
    <s v="Royal Victoria Infirmary (Newcastle)"/>
    <n v="52"/>
    <s v="Royal Victoria Infirmary (Newcastle)52"/>
    <s v="Quad"/>
    <s v="COLN quad"/>
    <s v="COLN quad"/>
    <x v="113"/>
  </r>
  <r>
    <s v="Royal Victoria Infirmary (Newcastle)53"/>
    <x v="255"/>
    <s v="Royal Victoria Infirmary (Newcastle)"/>
    <n v="53"/>
    <s v="Royal Victoria Infirmary (Newcastle)53"/>
    <s v="Quad"/>
    <s v="COLN quad"/>
    <s v="COLN quad"/>
    <x v="114"/>
  </r>
  <r>
    <s v="Royal Victoria Infirmary (Newcastle)54"/>
    <x v="256"/>
    <s v="Royal Victoria Infirmary (Newcastle)"/>
    <n v="54"/>
    <s v="Royal Victoria Infirmary (Newcastle)54"/>
    <s v="Quad"/>
    <s v="COLN quad"/>
    <s v="COLN quad"/>
    <x v="111"/>
  </r>
  <r>
    <s v="Royal Victoria Infirmary (Newcastle)55"/>
    <x v="257"/>
    <s v="Royal Victoria Infirmary (Newcastle)"/>
    <n v="55"/>
    <s v="Royal Victoria Infirmary (Newcastle)55"/>
    <s v="Quad"/>
    <s v="COLN quad"/>
    <s v="COLN quad"/>
    <x v="114"/>
  </r>
  <r>
    <s v="Southmead (North Bristol)1"/>
    <x v="258"/>
    <s v="Southmead (North Bristol)"/>
    <n v="1"/>
    <s v="Southmead (North Bristol)1"/>
    <s v="Combined"/>
    <m/>
    <s v="Combined"/>
    <x v="112"/>
  </r>
  <r>
    <s v="Southmead (North Bristol)2"/>
    <x v="259"/>
    <s v="Southmead (North Bristol)"/>
    <n v="2"/>
    <s v="Southmead (North Bristol)2"/>
    <s v="Combined"/>
    <m/>
    <s v="Combined"/>
    <x v="113"/>
  </r>
  <r>
    <s v="Southmead (North Bristol)3"/>
    <x v="260"/>
    <s v="Southmead (North Bristol)"/>
    <n v="3"/>
    <s v="Southmead (North Bristol)3"/>
    <s v="Combined"/>
    <m/>
    <s v="Combined"/>
    <x v="114"/>
  </r>
  <r>
    <s v="Southmead (North Bristol)4"/>
    <x v="261"/>
    <s v="Southmead (North Bristol)"/>
    <n v="4"/>
    <s v="Southmead (North Bristol)4"/>
    <s v="Combined"/>
    <m/>
    <s v="Combined"/>
    <x v="114"/>
  </r>
  <r>
    <s v="St James (Leeds)1"/>
    <x v="262"/>
    <s v="St James (Leeds)"/>
    <n v="1"/>
    <s v="St James (Leeds)1"/>
    <s v="Combined"/>
    <m/>
    <s v="Combined"/>
    <x v="115"/>
  </r>
  <r>
    <s v="St James (Leeds)2"/>
    <x v="263"/>
    <s v="St James (Leeds)"/>
    <n v="2"/>
    <s v="St James (Leeds)2"/>
    <s v="Combined"/>
    <m/>
    <s v="Combined"/>
    <x v="116"/>
  </r>
  <r>
    <s v="St James (Leeds)3"/>
    <x v="264"/>
    <s v="St James (Leeds)"/>
    <n v="3"/>
    <s v="St James (Leeds)3"/>
    <s v="Combined"/>
    <m/>
    <s v="Combined"/>
    <x v="117"/>
  </r>
  <r>
    <s v="St James (Leeds)4"/>
    <x v="265"/>
    <s v="St James (Leeds)"/>
    <n v="4"/>
    <s v="St James (Leeds)4"/>
    <s v="Combined"/>
    <m/>
    <s v="Combined"/>
    <x v="118"/>
  </r>
  <r>
    <s v="St James (Leeds)5"/>
    <x v="266"/>
    <s v="St James (Leeds)"/>
    <n v="5"/>
    <s v="St James (Leeds)5"/>
    <s v="Combined"/>
    <m/>
    <s v="Combined"/>
    <x v="119"/>
  </r>
  <r>
    <s v="St James (Leeds)6"/>
    <x v="267"/>
    <s v="St James (Leeds)"/>
    <n v="6"/>
    <s v="St James (Leeds)6"/>
    <s v="Combined"/>
    <m/>
    <s v="Combined"/>
    <x v="120"/>
  </r>
  <r>
    <s v="St James (Leeds)7"/>
    <x v="268"/>
    <s v="St James (Leeds)"/>
    <n v="7"/>
    <s v="St James (Leeds)7"/>
    <s v="Quad"/>
    <s v="COLN quad"/>
    <s v="COLN quad"/>
    <x v="115"/>
  </r>
  <r>
    <s v="St James (Leeds)8"/>
    <x v="269"/>
    <s v="St James (Leeds)"/>
    <n v="8"/>
    <s v="St James (Leeds)8"/>
    <s v="Quad"/>
    <s v="COLN quad"/>
    <s v="COLN quad"/>
    <x v="116"/>
  </r>
  <r>
    <s v="St James (Leeds)9"/>
    <x v="270"/>
    <s v="St James (Leeds)"/>
    <n v="9"/>
    <s v="St James (Leeds)9"/>
    <s v="Quad"/>
    <s v="COLN quad"/>
    <s v="COLN quad"/>
    <x v="117"/>
  </r>
  <r>
    <s v="St James (Leeds)10"/>
    <x v="271"/>
    <s v="St James (Leeds)"/>
    <n v="10"/>
    <s v="St James (Leeds)10"/>
    <s v="Quad"/>
    <s v="COLN quad"/>
    <s v="COLN quad"/>
    <x v="118"/>
  </r>
  <r>
    <s v="St James (Leeds)11"/>
    <x v="272"/>
    <s v="St James (Leeds)"/>
    <n v="11"/>
    <s v="St James (Leeds)11"/>
    <s v="Quad"/>
    <s v="COLN quad"/>
    <s v="COLN quad"/>
    <x v="119"/>
  </r>
  <r>
    <s v="St James (Leeds)12"/>
    <x v="273"/>
    <s v="St James (Leeds)"/>
    <n v="12"/>
    <s v="St James (Leeds)12"/>
    <s v="Quad"/>
    <s v="COLN quad"/>
    <s v="COLN quad"/>
    <x v="120"/>
  </r>
  <r>
    <s v="University College London1"/>
    <x v="274"/>
    <s v="University College London"/>
    <n v="1"/>
    <s v="University College London1"/>
    <s v="Combined"/>
    <s v="UCLH/Medway - Combined"/>
    <s v="UCLH/Medway - Combined"/>
    <x v="121"/>
  </r>
  <r>
    <s v="University College London2"/>
    <x v="275"/>
    <s v="University College London"/>
    <n v="2"/>
    <s v="University College London2"/>
    <s v="Combined"/>
    <s v="UCLH/Medway - Combined"/>
    <s v="UCLH/Medway - Combined"/>
    <x v="122"/>
  </r>
  <r>
    <s v="University College London3"/>
    <x v="276"/>
    <s v="University College London"/>
    <n v="3"/>
    <s v="University College London3"/>
    <s v="Combined"/>
    <s v="UCLH/Medway - Combined"/>
    <s v="UCLH/Medway - Combined"/>
    <x v="123"/>
  </r>
  <r>
    <s v="University Hospital Coventry1"/>
    <x v="277"/>
    <s v="University Hospital Coventry"/>
    <n v="1"/>
    <s v="University Hospital Coventry1"/>
    <s v="Combined"/>
    <m/>
    <s v="Combined"/>
    <x v="10"/>
  </r>
  <r>
    <s v="University Hospital Coventry2"/>
    <x v="278"/>
    <s v="University Hospital Coventry"/>
    <n v="2"/>
    <s v="University Hospital Coventry2"/>
    <s v="Combined"/>
    <m/>
    <s v="Combined"/>
    <x v="13"/>
  </r>
  <r>
    <s v="University Hospital Coventry3"/>
    <x v="279"/>
    <s v="University Hospital Coventry"/>
    <n v="3"/>
    <s v="University Hospital Coventry3"/>
    <s v="Combined"/>
    <m/>
    <s v="Combined"/>
    <x v="24"/>
  </r>
  <r>
    <s v="University Hospital Coventry4"/>
    <x v="47"/>
    <s v="University Hospital Coventry"/>
    <n v="4"/>
    <s v="University Hospital Coventry4"/>
    <s v="Quad"/>
    <s v="BKK quad"/>
    <s v="BKK quad"/>
    <x v="17"/>
  </r>
  <r>
    <s v="University Hospital Coventry5"/>
    <x v="55"/>
    <s v="University Hospital Coventry"/>
    <n v="5"/>
    <s v="University Hospital Coventry5"/>
    <s v="Quad"/>
    <s v="BKK quad"/>
    <s v="BKK quad"/>
    <x v="24"/>
  </r>
  <r>
    <s v="Wexham Park1"/>
    <x v="280"/>
    <s v="Wexham Park"/>
    <n v="1"/>
    <s v="Wexham Park1"/>
    <s v="Combined"/>
    <s v="KG combined"/>
    <s v="KG combined"/>
    <x v="49"/>
  </r>
  <r>
    <s v="Wolfson1"/>
    <x v="281"/>
    <s v="Wolfson"/>
    <n v="1"/>
    <s v="Wolfson1"/>
    <s v="Combined"/>
    <m/>
    <s v="Combined"/>
    <x v="124"/>
  </r>
  <r>
    <s v="Wolfson2"/>
    <x v="282"/>
    <s v="Wolfson"/>
    <n v="2"/>
    <s v="Wolfson2"/>
    <s v="Combined"/>
    <m/>
    <s v="Combined"/>
    <x v="125"/>
  </r>
  <r>
    <s v="Wolfson3"/>
    <x v="283"/>
    <s v="Wolfson"/>
    <n v="3"/>
    <s v="Wolfson3"/>
    <s v="Combined"/>
    <m/>
    <s v="Combined"/>
    <x v="126"/>
  </r>
  <r>
    <s v="Wolfson4"/>
    <x v="284"/>
    <s v="Wolfson"/>
    <n v="4"/>
    <s v="Wolfson4"/>
    <s v="Combined"/>
    <m/>
    <s v="Combined"/>
    <x v="127"/>
  </r>
  <r>
    <s v="Wolfson5"/>
    <x v="285"/>
    <s v="Wolfson"/>
    <n v="5"/>
    <s v="Wolfson5"/>
    <s v="Combined"/>
    <m/>
    <s v="Combined"/>
    <x v="128"/>
  </r>
  <r>
    <s v="Wolfson6"/>
    <x v="286"/>
    <s v="Wolfson"/>
    <n v="6"/>
    <s v="Wolfson6"/>
    <s v="Combined"/>
    <m/>
    <s v="Combined"/>
    <x v="129"/>
  </r>
  <r>
    <s v="Wolfson7"/>
    <x v="287"/>
    <s v="Wolfson"/>
    <n v="7"/>
    <s v="Wolfson7"/>
    <s v="Combined"/>
    <m/>
    <s v="Combined"/>
    <x v="130"/>
  </r>
  <r>
    <s v="Wolfson8"/>
    <x v="288"/>
    <s v="Wolfson"/>
    <n v="8"/>
    <s v="Wolfson8"/>
    <s v="Combined"/>
    <m/>
    <s v="Combined"/>
    <x v="131"/>
  </r>
  <r>
    <s v="Wolfson9"/>
    <x v="289"/>
    <s v="Wolfson"/>
    <n v="9"/>
    <s v="Wolfson9"/>
    <s v="Combined"/>
    <m/>
    <s v="Combined"/>
    <x v="132"/>
  </r>
  <r>
    <s v="Wolfson10"/>
    <x v="290"/>
    <s v="Wolfson"/>
    <n v="10"/>
    <s v="Wolfson10"/>
    <s v="Combined"/>
    <m/>
    <s v="Combined"/>
    <x v="133"/>
  </r>
  <r>
    <s v="Wolfson11"/>
    <x v="291"/>
    <s v="Wolfson"/>
    <n v="11"/>
    <s v="Wolfson11"/>
    <s v="Combined"/>
    <m/>
    <s v="Combined"/>
    <x v="134"/>
  </r>
  <r>
    <s v="Wolfson12"/>
    <x v="292"/>
    <s v="Wolfson"/>
    <n v="12"/>
    <s v="Wolfson12"/>
    <s v="Combined"/>
    <m/>
    <s v="Combined"/>
    <x v="135"/>
  </r>
  <r>
    <s v="Wolfson13"/>
    <x v="293"/>
    <s v="Wolfson"/>
    <n v="13"/>
    <s v="Wolfson13"/>
    <s v="Combined"/>
    <m/>
    <s v="Combined"/>
    <x v="136"/>
  </r>
  <r>
    <s v="Wolfson14"/>
    <x v="294"/>
    <s v="Wolfson"/>
    <n v="14"/>
    <s v="Wolfson14"/>
    <s v="Combined"/>
    <m/>
    <s v="Combined"/>
    <x v="135"/>
  </r>
  <r>
    <s v="Wolfson15"/>
    <x v="295"/>
    <s v="Wolfson"/>
    <n v="15"/>
    <s v="Wolfson15"/>
    <s v="Combined"/>
    <m/>
    <s v="Combined"/>
    <x v="137"/>
  </r>
  <r>
    <s v="Wolfson16"/>
    <x v="296"/>
    <s v="Wolfson"/>
    <n v="16"/>
    <s v="Wolfson16"/>
    <s v="Combined"/>
    <m/>
    <s v="Combined"/>
    <x v="138"/>
  </r>
  <r>
    <s v="Wolfson17"/>
    <x v="297"/>
    <s v="Wolfson"/>
    <n v="17"/>
    <s v="Wolfson17"/>
    <s v="Combined"/>
    <m/>
    <s v="Combined"/>
    <x v="139"/>
  </r>
  <r>
    <s v="Wolfson18"/>
    <x v="298"/>
    <s v="Wolfson"/>
    <n v="18"/>
    <s v="Wolfson18"/>
    <s v="Combined"/>
    <m/>
    <s v="Combined"/>
    <x v="60"/>
  </r>
  <r>
    <s v="Wolfson19"/>
    <x v="299"/>
    <s v="Wolfson"/>
    <n v="19"/>
    <s v="Wolfson19"/>
    <s v="Combined"/>
    <m/>
    <s v="Combined"/>
    <x v="140"/>
  </r>
  <r>
    <s v="Wolfson20"/>
    <x v="300"/>
    <s v="Wolfson"/>
    <n v="20"/>
    <s v="Wolfson20"/>
    <s v="Combined"/>
    <m/>
    <s v="Combined"/>
    <x v="141"/>
  </r>
  <r>
    <s v="Wolfson21"/>
    <x v="301"/>
    <s v="Wolfson"/>
    <n v="21"/>
    <s v="Wolfson21"/>
    <s v="Combined"/>
    <m/>
    <s v="Combined"/>
    <x v="142"/>
  </r>
  <r>
    <s v="Wolfson22"/>
    <x v="302"/>
    <s v="Wolfson"/>
    <n v="22"/>
    <s v="Wolfson22"/>
    <s v="Quad"/>
    <s v="Wolfson/Sheffield second trimester network"/>
    <s v="Wolfson/Sheffield second trimester network"/>
    <x v="124"/>
  </r>
  <r>
    <s v="Wolfson23"/>
    <x v="303"/>
    <s v="Wolfson"/>
    <n v="23"/>
    <s v="Wolfson23"/>
    <s v="Quad"/>
    <s v="Wolfson/Sheffield second trimester network"/>
    <s v="Wolfson/Sheffield second trimester network"/>
    <x v="125"/>
  </r>
  <r>
    <s v="Wolfson24"/>
    <x v="304"/>
    <s v="Wolfson"/>
    <n v="24"/>
    <s v="Wolfson24"/>
    <s v="Quad"/>
    <s v="Wolfson/Sheffield second trimester network"/>
    <s v="Wolfson/Sheffield second trimester network"/>
    <x v="126"/>
  </r>
  <r>
    <s v="Wolfson25"/>
    <x v="305"/>
    <s v="Wolfson"/>
    <n v="25"/>
    <s v="Wolfson25"/>
    <s v="Quad"/>
    <s v="Wolfson/Sheffield second trimester network"/>
    <s v="Wolfson/Sheffield second trimester network"/>
    <x v="127"/>
  </r>
  <r>
    <s v="Wolfson26"/>
    <x v="306"/>
    <s v="Wolfson"/>
    <n v="26"/>
    <s v="Wolfson26"/>
    <s v="Quad"/>
    <s v="Wolfson/Sheffield second trimester network"/>
    <s v="Wolfson/Sheffield second trimester network"/>
    <x v="33"/>
  </r>
  <r>
    <s v="Wolfson27"/>
    <x v="307"/>
    <s v="Wolfson"/>
    <n v="27"/>
    <s v="Wolfson27"/>
    <s v="Quad"/>
    <s v="Wolfson/Sheffield second trimester network"/>
    <s v="Wolfson/Sheffield second trimester network"/>
    <x v="92"/>
  </r>
  <r>
    <s v="Wolfson28"/>
    <x v="308"/>
    <s v="Wolfson"/>
    <n v="28"/>
    <s v="Wolfson28"/>
    <s v="Quad"/>
    <s v="Wolfson/Sheffield second trimester network"/>
    <s v="Wolfson/Sheffield second trimester network"/>
    <x v="32"/>
  </r>
  <r>
    <s v="Wolfson29"/>
    <x v="309"/>
    <s v="Wolfson"/>
    <n v="29"/>
    <s v="Wolfson29"/>
    <s v="Quad"/>
    <s v="Wolfson/Sheffield second trimester network"/>
    <s v="Wolfson/Sheffield second trimester network"/>
    <x v="34"/>
  </r>
  <r>
    <s v="Wolfson30"/>
    <x v="310"/>
    <s v="Wolfson"/>
    <n v="30"/>
    <s v="Wolfson30"/>
    <s v="Quad"/>
    <s v="Wolfson/Sheffield second trimester network"/>
    <s v="Wolfson/Sheffield second trimester network"/>
    <x v="128"/>
  </r>
  <r>
    <s v="Wolfson31"/>
    <x v="311"/>
    <s v="Wolfson"/>
    <n v="31"/>
    <s v="Wolfson31"/>
    <s v="Quad"/>
    <s v="Wolfson/Sheffield second trimester network"/>
    <s v="Wolfson/Sheffield second trimester network"/>
    <x v="129"/>
  </r>
  <r>
    <s v="Wolfson32"/>
    <x v="312"/>
    <s v="Wolfson"/>
    <n v="32"/>
    <s v="Wolfson32"/>
    <s v="Quad"/>
    <s v="Wolfson/Sheffield second trimester network"/>
    <s v="Wolfson/Sheffield second trimester network"/>
    <x v="94"/>
  </r>
  <r>
    <s v="Wolfson33"/>
    <x v="313"/>
    <s v="Wolfson"/>
    <n v="33"/>
    <s v="Wolfson33"/>
    <s v="Quad"/>
    <s v="Wolfson/Sheffield second trimester network"/>
    <s v="Wolfson/Sheffield second trimester network"/>
    <x v="130"/>
  </r>
  <r>
    <s v="Wolfson34"/>
    <x v="314"/>
    <s v="Wolfson"/>
    <n v="34"/>
    <s v="Wolfson34"/>
    <s v="Quad"/>
    <s v="Wolfson/Sheffield second trimester network"/>
    <s v="Wolfson/Sheffield second trimester network"/>
    <x v="131"/>
  </r>
  <r>
    <s v="Wolfson35"/>
    <x v="315"/>
    <s v="Wolfson"/>
    <n v="35"/>
    <s v="Wolfson35"/>
    <s v="Quad"/>
    <s v="Wolfson/Sheffield second trimester network"/>
    <s v="Wolfson/Sheffield second trimester network"/>
    <x v="57"/>
  </r>
  <r>
    <s v="Wolfson36"/>
    <x v="316"/>
    <s v="Wolfson"/>
    <n v="36"/>
    <s v="Wolfson36"/>
    <s v="Quad"/>
    <s v="Wolfson/Sheffield second trimester network"/>
    <s v="Wolfson/Sheffield second trimester network"/>
    <x v="132"/>
  </r>
  <r>
    <s v="Wolfson37"/>
    <x v="317"/>
    <s v="Wolfson"/>
    <n v="37"/>
    <s v="Wolfson37"/>
    <s v="Quad"/>
    <s v="Wolfson/Sheffield second trimester network"/>
    <s v="Wolfson/Sheffield second trimester network"/>
    <x v="38"/>
  </r>
  <r>
    <s v="Wolfson38"/>
    <x v="318"/>
    <s v="Wolfson"/>
    <n v="38"/>
    <s v="Wolfson38"/>
    <s v="Quad"/>
    <s v="Wolfson/Sheffield second trimester network"/>
    <s v="Wolfson/Sheffield second trimester network"/>
    <x v="62"/>
  </r>
  <r>
    <s v="Wolfson39"/>
    <x v="319"/>
    <s v="Wolfson"/>
    <n v="39"/>
    <s v="Wolfson39"/>
    <s v="Quad"/>
    <s v="Wolfson/Sheffield second trimester network"/>
    <s v="Wolfson/Sheffield second trimester network"/>
    <x v="63"/>
  </r>
  <r>
    <s v="Wolfson40"/>
    <x v="320"/>
    <s v="Wolfson"/>
    <n v="40"/>
    <s v="Wolfson40"/>
    <s v="Quad"/>
    <s v="Wolfson/Sheffield second trimester network"/>
    <s v="Wolfson/Sheffield second trimester network"/>
    <x v="133"/>
  </r>
  <r>
    <s v="Wolfson41"/>
    <x v="321"/>
    <s v="Wolfson"/>
    <n v="41"/>
    <s v="Wolfson41"/>
    <s v="Quad"/>
    <s v="Wolfson/Sheffield second trimester network"/>
    <s v="Wolfson/Sheffield second trimester network"/>
    <x v="134"/>
  </r>
  <r>
    <s v="Wolfson42"/>
    <x v="322"/>
    <s v="Wolfson"/>
    <n v="42"/>
    <s v="Wolfson42"/>
    <s v="Quad"/>
    <s v="Wolfson/Sheffield second trimester network"/>
    <s v="Wolfson/Sheffield second trimester network"/>
    <x v="135"/>
  </r>
  <r>
    <s v="Wolfson43"/>
    <x v="323"/>
    <s v="Wolfson"/>
    <n v="43"/>
    <s v="Wolfson43"/>
    <s v="Quad"/>
    <s v="Wolfson/Sheffield second trimester network"/>
    <s v="Wolfson/Sheffield second trimester network"/>
    <x v="121"/>
  </r>
  <r>
    <s v="Wolfson44"/>
    <x v="324"/>
    <s v="Wolfson"/>
    <n v="44"/>
    <s v="Wolfson44"/>
    <s v="Quad"/>
    <s v="Wolfson/Sheffield second trimester network"/>
    <s v="Wolfson/Sheffield second trimester network"/>
    <x v="136"/>
  </r>
  <r>
    <s v="Wolfson45"/>
    <x v="325"/>
    <s v="Wolfson"/>
    <n v="45"/>
    <s v="Wolfson45"/>
    <s v="Quad"/>
    <s v="Wolfson/Sheffield second trimester network"/>
    <s v="Wolfson/Sheffield second trimester network"/>
    <x v="35"/>
  </r>
  <r>
    <s v="Wolfson46"/>
    <x v="326"/>
    <s v="Wolfson"/>
    <n v="46"/>
    <s v="Wolfson46"/>
    <s v="Quad"/>
    <s v="Wolfson/Sheffield second trimester network"/>
    <s v="Wolfson/Sheffield second trimester network"/>
    <x v="135"/>
  </r>
  <r>
    <s v="Wolfson47"/>
    <x v="327"/>
    <s v="Wolfson"/>
    <n v="47"/>
    <s v="Wolfson47"/>
    <s v="Quad"/>
    <s v="Wolfson/Sheffield second trimester network"/>
    <s v="Wolfson/Sheffield second trimester network"/>
    <x v="97"/>
  </r>
  <r>
    <s v="Wolfson48"/>
    <x v="328"/>
    <s v="Wolfson"/>
    <n v="48"/>
    <s v="Wolfson48"/>
    <s v="Quad"/>
    <s v="Wolfson/Sheffield second trimester network"/>
    <s v="Wolfson/Sheffield second trimester network"/>
    <x v="98"/>
  </r>
  <r>
    <s v="Wolfson49"/>
    <x v="329"/>
    <s v="Wolfson"/>
    <n v="49"/>
    <s v="Wolfson49"/>
    <s v="Quad"/>
    <s v="Wolfson/Sheffield second trimester network"/>
    <s v="Wolfson/Sheffield second trimester network"/>
    <x v="36"/>
  </r>
  <r>
    <s v="Wolfson50"/>
    <x v="330"/>
    <s v="Wolfson"/>
    <n v="50"/>
    <s v="Wolfson50"/>
    <s v="Quad"/>
    <s v="Wolfson/Sheffield second trimester network"/>
    <s v="Wolfson/Sheffield second trimester network"/>
    <x v="137"/>
  </r>
  <r>
    <s v="Wolfson51"/>
    <x v="331"/>
    <s v="Wolfson"/>
    <n v="51"/>
    <s v="Wolfson51"/>
    <s v="Quad"/>
    <s v="Wolfson/Sheffield second trimester network"/>
    <s v="Wolfson/Sheffield second trimester network"/>
    <x v="138"/>
  </r>
  <r>
    <s v="Wolfson52"/>
    <x v="332"/>
    <s v="Wolfson"/>
    <n v="52"/>
    <s v="Wolfson52"/>
    <s v="Quad"/>
    <s v="Wolfson/Sheffield second trimester network"/>
    <s v="Wolfson/Sheffield second trimester network"/>
    <x v="139"/>
  </r>
  <r>
    <s v="Wolfson53"/>
    <x v="333"/>
    <s v="Wolfson"/>
    <n v="53"/>
    <s v="Wolfson53"/>
    <s v="Quad"/>
    <s v="Wolfson/Sheffield second trimester network"/>
    <s v="Wolfson/Sheffield second trimester network"/>
    <x v="99"/>
  </r>
  <r>
    <s v="Wolfson54"/>
    <x v="334"/>
    <s v="Wolfson"/>
    <n v="54"/>
    <s v="Wolfson54"/>
    <s v="Quad"/>
    <s v="Wolfson/Sheffield second trimester network"/>
    <s v="Wolfson/Sheffield second trimester network"/>
    <x v="37"/>
  </r>
  <r>
    <s v="Wolfson55"/>
    <x v="335"/>
    <s v="Wolfson"/>
    <n v="55"/>
    <s v="Wolfson55"/>
    <s v="Quad"/>
    <s v="Wolfson/Sheffield second trimester network"/>
    <s v="Wolfson/Sheffield second trimester network"/>
    <x v="60"/>
  </r>
  <r>
    <s v="Wolfson56"/>
    <x v="336"/>
    <s v="Wolfson"/>
    <n v="56"/>
    <s v="Wolfson56"/>
    <s v="Quad"/>
    <s v="Wolfson/Sheffield second trimester network"/>
    <s v="Wolfson/Sheffield second trimester network"/>
    <x v="60"/>
  </r>
  <r>
    <s v="Wolfson57"/>
    <x v="337"/>
    <s v="Wolfson"/>
    <n v="57"/>
    <s v="Wolfson57"/>
    <s v="Quad"/>
    <s v="Wolfson/Sheffield second trimester network"/>
    <s v="Wolfson/Sheffield second trimester network"/>
    <x v="61"/>
  </r>
  <r>
    <s v="Wolfson58"/>
    <x v="338"/>
    <s v="Wolfson"/>
    <n v="58"/>
    <s v="Wolfson58"/>
    <s v="Quad"/>
    <s v="Wolfson/Sheffield second trimester network"/>
    <s v="Wolfson/Sheffield second trimester network"/>
    <x v="140"/>
  </r>
  <r>
    <s v="Wolfson59"/>
    <x v="339"/>
    <s v="Wolfson"/>
    <n v="59"/>
    <s v="Wolfson59"/>
    <s v="Quad"/>
    <s v="Wolfson/Sheffield second trimester network"/>
    <s v="Wolfson/Sheffield second trimester network"/>
    <x v="100"/>
  </r>
  <r>
    <s v="Wolfson60"/>
    <x v="340"/>
    <s v="Wolfson"/>
    <n v="60"/>
    <s v="Wolfson60"/>
    <s v="Quad"/>
    <s v="Wolfson/Sheffield second trimester network"/>
    <s v="Wolfson/Sheffield second trimester network"/>
    <x v="122"/>
  </r>
  <r>
    <s v="Wolfson61"/>
    <x v="341"/>
    <s v="Wolfson"/>
    <n v="61"/>
    <s v="Wolfson61"/>
    <s v="Quad"/>
    <s v="Wolfson/Sheffield second trimester network"/>
    <s v="Wolfson/Sheffield second trimester network"/>
    <x v="141"/>
  </r>
  <r>
    <s v="Wolfson62"/>
    <x v="342"/>
    <s v="Wolfson"/>
    <n v="62"/>
    <s v="Wolfson62"/>
    <s v="Quad"/>
    <s v="Wolfson/Sheffield second trimester network"/>
    <s v="Wolfson/Sheffield second trimester network"/>
    <x v="123"/>
  </r>
  <r>
    <s v="Wolfson63"/>
    <x v="343"/>
    <s v="Wolfson"/>
    <n v="63"/>
    <s v="Wolfson63"/>
    <s v="Quad"/>
    <s v="Wolfson/Sheffield second trimester network"/>
    <s v="Wolfson/Sheffield second trimester network"/>
    <x v="142"/>
  </r>
  <r>
    <s v="Wolfson64"/>
    <x v="344"/>
    <s v="Wolfson"/>
    <n v="64"/>
    <s v="Wolfson64"/>
    <s v="Quad"/>
    <s v="Wolfson/Sheffield second trimester network"/>
    <s v="Wolfson/Sheffield second trimester network"/>
    <x v="101"/>
  </r>
  <r>
    <m/>
    <x v="345"/>
    <m/>
    <m/>
    <m/>
    <m/>
    <m/>
    <m/>
    <x v="1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F646349-4627-42E8-9F12-002A621ECB94}"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494" firstHeaderRow="1" firstDataRow="1" firstDataCol="1"/>
  <pivotFields count="9">
    <pivotField showAll="0"/>
    <pivotField axis="axisRow" showAll="0">
      <items count="434">
        <item x="268"/>
        <item x="262"/>
        <item x="281"/>
        <item m="1" x="393"/>
        <item x="116"/>
        <item m="1" x="347"/>
        <item x="282"/>
        <item m="1" x="414"/>
        <item x="283"/>
        <item m="1" x="399"/>
        <item x="284"/>
        <item m="1" x="362"/>
        <item x="65"/>
        <item m="1" x="356"/>
        <item x="227"/>
        <item x="258"/>
        <item x="38"/>
        <item x="13"/>
        <item x="76"/>
        <item x="71"/>
        <item x="107"/>
        <item x="100"/>
        <item x="39"/>
        <item x="14"/>
        <item x="172"/>
        <item x="152"/>
        <item x="173"/>
        <item x="153"/>
        <item x="174"/>
        <item x="154"/>
        <item x="192"/>
        <item m="1" x="430"/>
        <item x="269"/>
        <item x="263"/>
        <item x="175"/>
        <item x="155"/>
        <item x="64"/>
        <item m="1" x="381"/>
        <item x="176"/>
        <item x="156"/>
        <item x="40"/>
        <item x="277"/>
        <item x="270"/>
        <item x="264"/>
        <item m="1" x="416"/>
        <item x="5"/>
        <item m="1" x="351"/>
        <item m="1" x="361"/>
        <item x="177"/>
        <item x="157"/>
        <item x="117"/>
        <item m="1" x="425"/>
        <item x="66"/>
        <item m="1" x="405"/>
        <item x="228"/>
        <item x="193"/>
        <item x="43"/>
        <item x="278"/>
        <item x="285"/>
        <item m="1" x="390"/>
        <item x="286"/>
        <item m="1" x="353"/>
        <item x="95"/>
        <item x="90"/>
        <item x="194"/>
        <item m="1" x="363"/>
        <item x="118"/>
        <item m="1" x="412"/>
        <item m="1" x="409"/>
        <item x="195"/>
        <item m="1" x="376"/>
        <item x="44"/>
        <item x="19"/>
        <item x="230"/>
        <item x="203"/>
        <item x="231"/>
        <item x="204"/>
        <item x="232"/>
        <item x="205"/>
        <item x="233"/>
        <item x="206"/>
        <item x="45"/>
        <item x="20"/>
        <item x="46"/>
        <item x="21"/>
        <item x="287"/>
        <item m="1" x="406"/>
        <item x="108"/>
        <item x="101"/>
        <item x="288"/>
        <item m="1" x="383"/>
        <item x="102"/>
        <item m="1" x="389"/>
        <item x="289"/>
        <item m="1" x="404"/>
        <item x="234"/>
        <item x="207"/>
        <item x="47"/>
        <item x="22"/>
        <item m="1" x="357"/>
        <item m="1" x="369"/>
        <item x="70"/>
        <item m="1" x="422"/>
        <item x="271"/>
        <item x="265"/>
        <item x="48"/>
        <item x="23"/>
        <item m="1" x="398"/>
        <item x="6"/>
        <item x="109"/>
        <item x="103"/>
        <item x="119"/>
        <item m="1" x="366"/>
        <item x="49"/>
        <item x="24"/>
        <item x="50"/>
        <item x="25"/>
        <item m="1" x="408"/>
        <item x="7"/>
        <item x="144"/>
        <item m="1" x="368"/>
        <item m="1" x="394"/>
        <item x="8"/>
        <item x="96"/>
        <item x="91"/>
        <item x="111"/>
        <item m="1" x="417"/>
        <item x="112"/>
        <item m="1" x="391"/>
        <item x="290"/>
        <item m="1" x="400"/>
        <item x="178"/>
        <item x="158"/>
        <item x="272"/>
        <item x="266"/>
        <item x="97"/>
        <item x="92"/>
        <item x="140"/>
        <item x="136"/>
        <item x="141"/>
        <item x="137"/>
        <item x="291"/>
        <item m="1" x="387"/>
        <item x="51"/>
        <item x="26"/>
        <item x="292"/>
        <item m="1" x="378"/>
        <item x="180"/>
        <item x="160"/>
        <item x="181"/>
        <item x="161"/>
        <item m="1" x="354"/>
        <item x="274"/>
        <item x="293"/>
        <item m="1" x="388"/>
        <item x="67"/>
        <item m="1" x="360"/>
        <item x="273"/>
        <item x="267"/>
        <item x="79"/>
        <item x="72"/>
        <item x="237"/>
        <item x="210"/>
        <item x="238"/>
        <item x="211"/>
        <item x="239"/>
        <item x="212"/>
        <item x="240"/>
        <item x="213"/>
        <item m="1" x="372"/>
        <item x="9"/>
        <item x="241"/>
        <item x="214"/>
        <item x="242"/>
        <item x="215"/>
        <item x="243"/>
        <item x="196"/>
        <item x="145"/>
        <item m="1" x="418"/>
        <item x="110"/>
        <item x="104"/>
        <item x="182"/>
        <item x="162"/>
        <item m="1" x="407"/>
        <item m="1" x="382"/>
        <item x="52"/>
        <item x="27"/>
        <item x="98"/>
        <item x="93"/>
        <item x="120"/>
        <item m="1" x="423"/>
        <item x="121"/>
        <item m="1" x="424"/>
        <item m="1" x="352"/>
        <item m="1" x="428"/>
        <item x="142"/>
        <item x="138"/>
        <item x="80"/>
        <item x="73"/>
        <item x="81"/>
        <item x="74"/>
        <item x="294"/>
        <item m="1" x="426"/>
        <item x="183"/>
        <item x="163"/>
        <item m="1" x="350"/>
        <item m="1" x="373"/>
        <item x="184"/>
        <item x="164"/>
        <item x="185"/>
        <item x="165"/>
        <item m="1" x="365"/>
        <item x="10"/>
        <item x="197"/>
        <item m="1" x="358"/>
        <item x="198"/>
        <item m="1" x="397"/>
        <item x="68"/>
        <item m="1" x="392"/>
        <item x="146"/>
        <item m="1" x="379"/>
        <item m="1" x="348"/>
        <item x="11"/>
        <item x="295"/>
        <item m="1" x="432"/>
        <item x="122"/>
        <item m="1" x="421"/>
        <item x="296"/>
        <item m="1" x="420"/>
        <item x="297"/>
        <item m="1" x="385"/>
        <item x="147"/>
        <item m="1" x="370"/>
        <item x="199"/>
        <item m="1" x="375"/>
        <item x="148"/>
        <item m="1" x="384"/>
        <item x="53"/>
        <item x="28"/>
        <item x="123"/>
        <item m="1" x="346"/>
        <item x="143"/>
        <item x="139"/>
        <item x="54"/>
        <item x="29"/>
        <item x="251"/>
        <item x="223"/>
        <item x="252"/>
        <item x="224"/>
        <item x="253"/>
        <item x="225"/>
        <item x="149"/>
        <item m="1" x="413"/>
        <item x="69"/>
        <item m="1" x="380"/>
        <item x="254"/>
        <item x="259"/>
        <item x="186"/>
        <item x="166"/>
        <item x="298"/>
        <item m="1" x="415"/>
        <item x="105"/>
        <item m="1" x="364"/>
        <item x="187"/>
        <item x="167"/>
        <item x="106"/>
        <item m="1" x="431"/>
        <item x="255"/>
        <item x="260"/>
        <item x="188"/>
        <item x="168"/>
        <item x="86"/>
        <item x="75"/>
        <item x="256"/>
        <item x="226"/>
        <item x="299"/>
        <item m="1" x="401"/>
        <item x="99"/>
        <item x="94"/>
        <item x="189"/>
        <item x="169"/>
        <item x="200"/>
        <item m="1" x="386"/>
        <item x="56"/>
        <item x="201"/>
        <item m="1" x="395"/>
        <item x="275"/>
        <item x="300"/>
        <item m="1" x="402"/>
        <item m="1" x="410"/>
        <item m="1" x="377"/>
        <item x="57"/>
        <item x="31"/>
        <item x="58"/>
        <item x="32"/>
        <item x="190"/>
        <item x="170"/>
        <item m="1" x="403"/>
        <item m="1" x="359"/>
        <item x="59"/>
        <item x="33"/>
        <item m="1" x="411"/>
        <item m="1" x="374"/>
        <item m="1" x="367"/>
        <item x="12"/>
        <item x="150"/>
        <item m="1" x="429"/>
        <item x="151"/>
        <item m="1" x="355"/>
        <item x="257"/>
        <item x="261"/>
        <item x="89"/>
        <item x="280"/>
        <item m="1" x="349"/>
        <item x="276"/>
        <item x="191"/>
        <item x="171"/>
        <item x="301"/>
        <item m="1" x="371"/>
        <item x="60"/>
        <item x="34"/>
        <item x="61"/>
        <item x="35"/>
        <item x="62"/>
        <item x="36"/>
        <item x="63"/>
        <item x="37"/>
        <item x="202"/>
        <item m="1" x="396"/>
        <item x="124"/>
        <item m="1" x="427"/>
        <item x="125"/>
        <item m="1" x="419"/>
        <item x="345"/>
        <item x="0"/>
        <item x="1"/>
        <item x="2"/>
        <item x="3"/>
        <item x="4"/>
        <item x="15"/>
        <item x="16"/>
        <item x="17"/>
        <item x="18"/>
        <item x="30"/>
        <item x="41"/>
        <item x="42"/>
        <item x="55"/>
        <item x="77"/>
        <item x="78"/>
        <item x="82"/>
        <item x="83"/>
        <item x="84"/>
        <item x="85"/>
        <item x="87"/>
        <item x="88"/>
        <item x="113"/>
        <item x="114"/>
        <item x="115"/>
        <item x="126"/>
        <item x="127"/>
        <item x="128"/>
        <item x="129"/>
        <item x="130"/>
        <item x="131"/>
        <item x="132"/>
        <item x="133"/>
        <item x="134"/>
        <item x="135"/>
        <item x="159"/>
        <item x="179"/>
        <item x="208"/>
        <item x="209"/>
        <item x="216"/>
        <item x="217"/>
        <item x="218"/>
        <item x="219"/>
        <item x="220"/>
        <item x="221"/>
        <item x="222"/>
        <item x="229"/>
        <item x="235"/>
        <item x="236"/>
        <item x="244"/>
        <item x="245"/>
        <item x="246"/>
        <item x="247"/>
        <item x="248"/>
        <item x="249"/>
        <item x="250"/>
        <item x="279"/>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t="default"/>
      </items>
    </pivotField>
    <pivotField showAll="0"/>
    <pivotField showAll="0"/>
    <pivotField showAll="0"/>
    <pivotField showAll="0"/>
    <pivotField showAll="0"/>
    <pivotField showAll="0"/>
    <pivotField axis="axisRow" showAll="0">
      <items count="165">
        <item x="115"/>
        <item x="124"/>
        <item x="55"/>
        <item x="64"/>
        <item x="125"/>
        <item x="126"/>
        <item x="127"/>
        <item m="1" x="157"/>
        <item m="1" x="159"/>
        <item x="9"/>
        <item x="76"/>
        <item x="77"/>
        <item x="116"/>
        <item x="78"/>
        <item m="1" x="153"/>
        <item x="42"/>
        <item x="117"/>
        <item x="0"/>
        <item x="11"/>
        <item x="12"/>
        <item x="65"/>
        <item x="79"/>
        <item x="102"/>
        <item x="128"/>
        <item x="129"/>
        <item x="66"/>
        <item x="95"/>
        <item x="16"/>
        <item x="130"/>
        <item x="56"/>
        <item x="75"/>
        <item x="34"/>
        <item x="2"/>
        <item x="131"/>
        <item x="57"/>
        <item x="61"/>
        <item x="132"/>
        <item x="49"/>
        <item x="103"/>
        <item x="17"/>
        <item x="104"/>
        <item x="54"/>
        <item x="38"/>
        <item x="44"/>
        <item x="118"/>
        <item x="58"/>
        <item x="67"/>
        <item x="19"/>
        <item x="20"/>
        <item x="43"/>
        <item x="5"/>
        <item x="51"/>
        <item x="63"/>
        <item x="62"/>
        <item x="133"/>
        <item x="80"/>
        <item x="119"/>
        <item x="141"/>
        <item x="137"/>
        <item x="134"/>
        <item x="15"/>
        <item m="1" x="145"/>
        <item x="135"/>
        <item x="83"/>
        <item x="82"/>
        <item x="121"/>
        <item x="136"/>
        <item m="1" x="150"/>
        <item x="120"/>
        <item x="40"/>
        <item x="6"/>
        <item x="113"/>
        <item m="1" x="154"/>
        <item x="59"/>
        <item x="108"/>
        <item x="1"/>
        <item x="3"/>
        <item x="53"/>
        <item x="96"/>
        <item x="68"/>
        <item x="109"/>
        <item x="73"/>
        <item x="41"/>
        <item m="1" x="146"/>
        <item m="1" x="148"/>
        <item m="1" x="163"/>
        <item x="39"/>
        <item x="93"/>
        <item x="94"/>
        <item x="139"/>
        <item x="138"/>
        <item x="99"/>
        <item x="112"/>
        <item x="46"/>
        <item x="22"/>
        <item x="70"/>
        <item x="74"/>
        <item m="1" x="162"/>
        <item x="110"/>
        <item x="111"/>
        <item x="24"/>
        <item m="1" x="144"/>
        <item x="86"/>
        <item x="60"/>
        <item x="87"/>
        <item x="88"/>
        <item x="140"/>
        <item x="89"/>
        <item m="1" x="158"/>
        <item x="14"/>
        <item x="18"/>
        <item x="106"/>
        <item x="36"/>
        <item x="7"/>
        <item x="69"/>
        <item m="1" x="156"/>
        <item x="28"/>
        <item x="31"/>
        <item x="72"/>
        <item m="1" x="147"/>
        <item x="122"/>
        <item x="47"/>
        <item x="25"/>
        <item m="1" x="160"/>
        <item m="1" x="152"/>
        <item x="13"/>
        <item x="10"/>
        <item x="50"/>
        <item x="52"/>
        <item x="105"/>
        <item x="84"/>
        <item x="97"/>
        <item x="26"/>
        <item m="1" x="155"/>
        <item x="27"/>
        <item x="4"/>
        <item m="1" x="161"/>
        <item m="1" x="149"/>
        <item x="123"/>
        <item x="142"/>
        <item x="29"/>
        <item x="91"/>
        <item x="30"/>
        <item x="101"/>
        <item m="1" x="151"/>
        <item x="143"/>
        <item x="8"/>
        <item x="21"/>
        <item x="23"/>
        <item x="32"/>
        <item x="33"/>
        <item x="35"/>
        <item x="37"/>
        <item x="45"/>
        <item x="48"/>
        <item x="71"/>
        <item x="81"/>
        <item x="85"/>
        <item x="90"/>
        <item x="92"/>
        <item x="98"/>
        <item x="100"/>
        <item x="107"/>
        <item x="114"/>
        <item t="default"/>
      </items>
    </pivotField>
  </pivotFields>
  <rowFields count="2">
    <field x="8"/>
    <field x="1"/>
  </rowFields>
  <rowItems count="491">
    <i>
      <x/>
    </i>
    <i r="1">
      <x/>
    </i>
    <i r="1">
      <x v="1"/>
    </i>
    <i>
      <x v="1"/>
    </i>
    <i r="1">
      <x v="2"/>
    </i>
    <i r="1">
      <x v="390"/>
    </i>
    <i>
      <x v="2"/>
    </i>
    <i r="1">
      <x v="20"/>
    </i>
    <i r="1">
      <x v="21"/>
    </i>
    <i>
      <x v="3"/>
    </i>
    <i r="1">
      <x v="4"/>
    </i>
    <i r="1">
      <x v="358"/>
    </i>
    <i>
      <x v="4"/>
    </i>
    <i r="1">
      <x v="6"/>
    </i>
    <i r="1">
      <x v="391"/>
    </i>
    <i>
      <x v="5"/>
    </i>
    <i r="1">
      <x v="8"/>
    </i>
    <i r="1">
      <x v="392"/>
    </i>
    <i>
      <x v="6"/>
    </i>
    <i r="1">
      <x v="10"/>
    </i>
    <i r="1">
      <x v="393"/>
    </i>
    <i>
      <x v="9"/>
    </i>
    <i r="1">
      <x v="22"/>
    </i>
    <i r="1">
      <x v="23"/>
    </i>
    <i>
      <x v="10"/>
    </i>
    <i r="1">
      <x v="26"/>
    </i>
    <i r="1">
      <x v="27"/>
    </i>
    <i>
      <x v="11"/>
    </i>
    <i r="1">
      <x v="28"/>
    </i>
    <i r="1">
      <x v="29"/>
    </i>
    <i>
      <x v="12"/>
    </i>
    <i r="1">
      <x v="32"/>
    </i>
    <i r="1">
      <x v="33"/>
    </i>
    <i>
      <x v="13"/>
    </i>
    <i r="1">
      <x v="34"/>
    </i>
    <i r="1">
      <x v="35"/>
    </i>
    <i>
      <x v="15"/>
    </i>
    <i r="1">
      <x v="271"/>
    </i>
    <i r="1">
      <x v="272"/>
    </i>
    <i>
      <x v="16"/>
    </i>
    <i r="1">
      <x v="42"/>
    </i>
    <i r="1">
      <x v="43"/>
    </i>
    <i>
      <x v="17"/>
    </i>
    <i r="1">
      <x v="45"/>
    </i>
    <i r="1">
      <x v="334"/>
    </i>
    <i>
      <x v="18"/>
    </i>
    <i r="1">
      <x v="340"/>
    </i>
    <i r="1">
      <x v="344"/>
    </i>
    <i>
      <x v="19"/>
    </i>
    <i r="1">
      <x v="341"/>
    </i>
    <i r="1">
      <x v="345"/>
    </i>
    <i>
      <x v="20"/>
    </i>
    <i r="1">
      <x v="50"/>
    </i>
    <i r="1">
      <x v="359"/>
    </i>
    <i>
      <x v="21"/>
    </i>
    <i r="1">
      <x v="48"/>
    </i>
    <i r="1">
      <x v="49"/>
    </i>
    <i>
      <x v="22"/>
    </i>
    <i r="1">
      <x v="73"/>
    </i>
    <i r="1">
      <x v="74"/>
    </i>
    <i r="1">
      <x v="75"/>
    </i>
    <i r="1">
      <x v="76"/>
    </i>
    <i r="1">
      <x v="77"/>
    </i>
    <i r="1">
      <x v="78"/>
    </i>
    <i r="1">
      <x v="79"/>
    </i>
    <i r="1">
      <x v="80"/>
    </i>
    <i>
      <x v="23"/>
    </i>
    <i r="1">
      <x v="58"/>
    </i>
    <i r="1">
      <x v="398"/>
    </i>
    <i>
      <x v="24"/>
    </i>
    <i r="1">
      <x v="60"/>
    </i>
    <i r="1">
      <x v="399"/>
    </i>
    <i>
      <x v="25"/>
    </i>
    <i r="1">
      <x v="66"/>
    </i>
    <i r="1">
      <x v="360"/>
    </i>
    <i>
      <x v="26"/>
    </i>
    <i r="1">
      <x v="69"/>
    </i>
    <i r="1">
      <x v="379"/>
    </i>
    <i>
      <x v="27"/>
    </i>
    <i r="1">
      <x v="83"/>
    </i>
    <i r="1">
      <x v="84"/>
    </i>
    <i>
      <x v="28"/>
    </i>
    <i r="1">
      <x v="85"/>
    </i>
    <i r="1">
      <x v="401"/>
    </i>
    <i>
      <x v="29"/>
    </i>
    <i r="1">
      <x v="87"/>
    </i>
    <i r="1">
      <x v="88"/>
    </i>
    <i>
      <x v="30"/>
    </i>
    <i r="1">
      <x v="24"/>
    </i>
    <i r="1">
      <x v="25"/>
    </i>
    <i r="1">
      <x v="38"/>
    </i>
    <i r="1">
      <x v="39"/>
    </i>
    <i>
      <x v="31"/>
    </i>
    <i r="1">
      <x v="52"/>
    </i>
    <i r="1">
      <x v="397"/>
    </i>
    <i>
      <x v="32"/>
    </i>
    <i r="1">
      <x v="118"/>
    </i>
    <i r="1">
      <x v="336"/>
    </i>
    <i>
      <x v="33"/>
    </i>
    <i r="1">
      <x v="89"/>
    </i>
    <i r="1">
      <x v="402"/>
    </i>
    <i>
      <x v="34"/>
    </i>
    <i r="1">
      <x v="91"/>
    </i>
    <i r="1">
      <x v="403"/>
    </i>
    <i>
      <x v="35"/>
    </i>
    <i r="1">
      <x v="265"/>
    </i>
    <i r="1">
      <x v="425"/>
    </i>
    <i>
      <x v="36"/>
    </i>
    <i r="1">
      <x v="93"/>
    </i>
    <i r="1">
      <x v="404"/>
    </i>
    <i>
      <x v="37"/>
    </i>
    <i r="1">
      <x v="311"/>
    </i>
    <i r="1">
      <x v="312"/>
    </i>
    <i>
      <x v="38"/>
    </i>
    <i r="1">
      <x v="95"/>
    </i>
    <i r="1">
      <x v="96"/>
    </i>
    <i>
      <x v="39"/>
    </i>
    <i r="1">
      <x v="97"/>
    </i>
    <i r="1">
      <x v="98"/>
    </i>
    <i>
      <x v="40"/>
    </i>
    <i r="1">
      <x v="370"/>
    </i>
    <i r="1">
      <x v="371"/>
    </i>
    <i r="1">
      <x v="380"/>
    </i>
    <i r="1">
      <x v="381"/>
    </i>
    <i>
      <x v="41"/>
    </i>
    <i r="1">
      <x v="277"/>
    </i>
    <i r="1">
      <x v="278"/>
    </i>
    <i>
      <x v="42"/>
    </i>
    <i r="1">
      <x v="101"/>
    </i>
    <i r="1">
      <x v="405"/>
    </i>
    <i>
      <x v="43"/>
    </i>
    <i r="1">
      <x v="177"/>
    </i>
    <i r="1">
      <x v="231"/>
    </i>
    <i r="1">
      <x v="348"/>
    </i>
    <i r="1">
      <x v="350"/>
    </i>
    <i>
      <x v="44"/>
    </i>
    <i r="1">
      <x v="103"/>
    </i>
    <i r="1">
      <x v="104"/>
    </i>
    <i>
      <x v="45"/>
    </i>
    <i r="1">
      <x v="109"/>
    </i>
    <i r="1">
      <x v="110"/>
    </i>
    <i>
      <x v="46"/>
    </i>
    <i r="1">
      <x v="111"/>
    </i>
    <i r="1">
      <x v="361"/>
    </i>
    <i>
      <x v="47"/>
    </i>
    <i r="1">
      <x v="113"/>
    </i>
    <i r="1">
      <x v="114"/>
    </i>
    <i>
      <x v="48"/>
    </i>
    <i r="1">
      <x v="115"/>
    </i>
    <i r="1">
      <x v="116"/>
    </i>
    <i>
      <x v="49"/>
    </i>
    <i r="1">
      <x v="119"/>
    </i>
    <i r="1">
      <x v="347"/>
    </i>
    <i>
      <x v="50"/>
    </i>
    <i r="1">
      <x v="122"/>
    </i>
    <i r="1">
      <x v="355"/>
    </i>
    <i>
      <x v="51"/>
    </i>
    <i r="1">
      <x v="123"/>
    </i>
    <i r="1">
      <x v="124"/>
    </i>
    <i>
      <x v="52"/>
    </i>
    <i r="1">
      <x v="127"/>
    </i>
    <i r="1">
      <x v="407"/>
    </i>
    <i>
      <x v="53"/>
    </i>
    <i r="1">
      <x v="125"/>
    </i>
    <i r="1">
      <x v="406"/>
    </i>
    <i>
      <x v="54"/>
    </i>
    <i r="1">
      <x v="129"/>
    </i>
    <i r="1">
      <x v="408"/>
    </i>
    <i>
      <x v="55"/>
    </i>
    <i r="1">
      <x v="131"/>
    </i>
    <i r="1">
      <x v="132"/>
    </i>
    <i>
      <x v="56"/>
    </i>
    <i r="1">
      <x v="133"/>
    </i>
    <i r="1">
      <x v="134"/>
    </i>
    <i>
      <x v="57"/>
    </i>
    <i r="1">
      <x v="287"/>
    </i>
    <i r="1">
      <x v="429"/>
    </i>
    <i>
      <x v="58"/>
    </i>
    <i r="1">
      <x v="223"/>
    </i>
    <i r="1">
      <x v="418"/>
    </i>
    <i>
      <x v="59"/>
    </i>
    <i r="1">
      <x v="141"/>
    </i>
    <i r="1">
      <x v="409"/>
    </i>
    <i>
      <x v="60"/>
    </i>
    <i r="1">
      <x v="81"/>
    </i>
    <i r="1">
      <x v="82"/>
    </i>
    <i r="1">
      <x v="185"/>
    </i>
    <i r="1">
      <x v="186"/>
    </i>
    <i>
      <x v="62"/>
    </i>
    <i r="1">
      <x v="145"/>
    </i>
    <i r="1">
      <x v="201"/>
    </i>
    <i r="1">
      <x v="410"/>
    </i>
    <i r="1">
      <x v="414"/>
    </i>
    <i>
      <x v="63"/>
    </i>
    <i r="1">
      <x v="149"/>
    </i>
    <i r="1">
      <x v="150"/>
    </i>
    <i>
      <x v="64"/>
    </i>
    <i r="1">
      <x v="147"/>
    </i>
    <i r="1">
      <x v="148"/>
    </i>
    <i>
      <x v="65"/>
    </i>
    <i r="1">
      <x v="152"/>
    </i>
    <i r="1">
      <x v="411"/>
    </i>
    <i>
      <x v="66"/>
    </i>
    <i r="1">
      <x v="153"/>
    </i>
    <i r="1">
      <x v="412"/>
    </i>
    <i>
      <x v="68"/>
    </i>
    <i r="1">
      <x v="157"/>
    </i>
    <i r="1">
      <x v="158"/>
    </i>
    <i>
      <x v="69"/>
    </i>
    <i r="1">
      <x v="159"/>
    </i>
    <i r="1">
      <x v="160"/>
    </i>
    <i>
      <x v="70"/>
    </i>
    <i r="1">
      <x v="170"/>
    </i>
    <i r="1">
      <x v="356"/>
    </i>
    <i>
      <x v="71"/>
    </i>
    <i r="1">
      <x v="255"/>
    </i>
    <i r="1">
      <x v="256"/>
    </i>
    <i>
      <x v="73"/>
    </i>
    <i r="1">
      <x v="179"/>
    </i>
    <i r="1">
      <x v="180"/>
    </i>
    <i>
      <x v="74"/>
    </i>
    <i r="1">
      <x v="372"/>
    </i>
    <i r="1">
      <x v="373"/>
    </i>
    <i r="1">
      <x v="382"/>
    </i>
    <i r="1">
      <x v="383"/>
    </i>
    <i>
      <x v="75"/>
    </i>
    <i r="1">
      <x v="108"/>
    </i>
    <i r="1">
      <x v="335"/>
    </i>
    <i>
      <x v="76"/>
    </i>
    <i r="1">
      <x v="212"/>
    </i>
    <i r="1">
      <x v="337"/>
    </i>
    <i>
      <x v="77"/>
    </i>
    <i r="1">
      <x v="187"/>
    </i>
    <i r="1">
      <x v="188"/>
    </i>
    <i>
      <x v="78"/>
    </i>
    <i r="1">
      <x v="175"/>
    </i>
    <i r="1">
      <x v="176"/>
    </i>
    <i>
      <x v="79"/>
    </i>
    <i r="1">
      <x v="189"/>
    </i>
    <i r="1">
      <x v="191"/>
    </i>
    <i r="1">
      <x v="362"/>
    </i>
    <i r="1">
      <x v="363"/>
    </i>
    <i>
      <x v="80"/>
    </i>
    <i r="1">
      <x v="374"/>
    </i>
    <i r="1">
      <x v="375"/>
    </i>
    <i r="1">
      <x v="376"/>
    </i>
    <i r="1">
      <x v="377"/>
    </i>
    <i r="1">
      <x v="378"/>
    </i>
    <i r="1">
      <x v="384"/>
    </i>
    <i r="1">
      <x v="385"/>
    </i>
    <i r="1">
      <x v="386"/>
    </i>
    <i r="1">
      <x v="387"/>
    </i>
    <i r="1">
      <x v="388"/>
    </i>
    <i>
      <x v="81"/>
    </i>
    <i r="1">
      <x v="195"/>
    </i>
    <i r="1">
      <x v="196"/>
    </i>
    <i>
      <x v="82"/>
    </i>
    <i r="1">
      <x v="197"/>
    </i>
    <i r="1">
      <x v="198"/>
    </i>
    <i r="1">
      <x v="199"/>
    </i>
    <i r="1">
      <x v="200"/>
    </i>
    <i>
      <x v="86"/>
    </i>
    <i r="1">
      <x v="18"/>
    </i>
    <i r="1">
      <x v="19"/>
    </i>
    <i>
      <x v="87"/>
    </i>
    <i r="1">
      <x v="54"/>
    </i>
    <i r="1">
      <x v="55"/>
    </i>
    <i>
      <x v="88"/>
    </i>
    <i r="1">
      <x v="64"/>
    </i>
    <i r="1">
      <x v="400"/>
    </i>
    <i>
      <x v="89"/>
    </i>
    <i r="1">
      <x v="229"/>
    </i>
    <i r="1">
      <x v="420"/>
    </i>
    <i>
      <x v="90"/>
    </i>
    <i r="1">
      <x v="227"/>
    </i>
    <i r="1">
      <x v="419"/>
    </i>
    <i>
      <x v="91"/>
    </i>
    <i r="1">
      <x v="233"/>
    </i>
    <i r="1">
      <x v="421"/>
    </i>
    <i>
      <x v="92"/>
    </i>
    <i r="1">
      <x v="14"/>
    </i>
    <i r="1">
      <x v="15"/>
    </i>
    <i>
      <x v="93"/>
    </i>
    <i r="1">
      <x v="235"/>
    </i>
    <i r="1">
      <x v="351"/>
    </i>
    <i>
      <x v="94"/>
    </i>
    <i r="1">
      <x v="237"/>
    </i>
    <i r="1">
      <x v="238"/>
    </i>
    <i>
      <x v="95"/>
    </i>
    <i r="1">
      <x v="239"/>
    </i>
    <i r="1">
      <x v="365"/>
    </i>
    <i>
      <x v="96"/>
    </i>
    <i r="1">
      <x v="241"/>
    </i>
    <i r="1">
      <x v="242"/>
    </i>
    <i>
      <x v="98"/>
    </i>
    <i r="1">
      <x v="245"/>
    </i>
    <i r="1">
      <x v="246"/>
    </i>
    <i r="1">
      <x v="247"/>
    </i>
    <i r="1">
      <x v="248"/>
    </i>
    <i>
      <x v="99"/>
    </i>
    <i r="1">
      <x v="249"/>
    </i>
    <i r="1">
      <x v="250"/>
    </i>
    <i r="1">
      <x v="273"/>
    </i>
    <i r="1">
      <x v="274"/>
    </i>
    <i>
      <x v="100"/>
    </i>
    <i r="1">
      <x v="343"/>
    </i>
    <i r="1">
      <x v="346"/>
    </i>
    <i r="1">
      <x v="389"/>
    </i>
    <i>
      <x v="102"/>
    </i>
    <i r="1">
      <x v="257"/>
    </i>
    <i r="1">
      <x v="258"/>
    </i>
    <i>
      <x v="103"/>
    </i>
    <i r="1">
      <x v="259"/>
    </i>
    <i r="1">
      <x v="261"/>
    </i>
    <i r="1">
      <x v="423"/>
    </i>
    <i r="1">
      <x v="424"/>
    </i>
    <i>
      <x v="104"/>
    </i>
    <i r="1">
      <x v="263"/>
    </i>
    <i r="1">
      <x v="264"/>
    </i>
    <i>
      <x v="105"/>
    </i>
    <i r="1">
      <x v="269"/>
    </i>
    <i r="1">
      <x v="270"/>
    </i>
    <i>
      <x v="106"/>
    </i>
    <i r="1">
      <x v="275"/>
    </i>
    <i r="1">
      <x v="426"/>
    </i>
    <i>
      <x v="107"/>
    </i>
    <i r="1">
      <x v="279"/>
    </i>
    <i r="1">
      <x v="280"/>
    </i>
    <i>
      <x v="109"/>
    </i>
    <i r="1">
      <x v="71"/>
    </i>
    <i r="1">
      <x v="72"/>
    </i>
    <i>
      <x v="110"/>
    </i>
    <i r="1">
      <x v="105"/>
    </i>
    <i r="1">
      <x v="106"/>
    </i>
    <i>
      <x v="111"/>
    </i>
    <i r="1">
      <x v="167"/>
    </i>
    <i r="1">
      <x v="168"/>
    </i>
    <i>
      <x v="112"/>
    </i>
    <i r="1">
      <x v="217"/>
    </i>
    <i r="1">
      <x v="417"/>
    </i>
    <i>
      <x v="113"/>
    </i>
    <i r="1">
      <x v="222"/>
    </i>
    <i r="1">
      <x v="357"/>
    </i>
    <i>
      <x v="114"/>
    </i>
    <i r="1">
      <x v="225"/>
    </i>
    <i r="1">
      <x v="364"/>
    </i>
    <i>
      <x v="116"/>
    </i>
    <i r="1">
      <x v="319"/>
    </i>
    <i r="1">
      <x v="320"/>
    </i>
    <i>
      <x v="117"/>
    </i>
    <i r="1">
      <x v="283"/>
    </i>
    <i r="1">
      <x v="284"/>
    </i>
    <i>
      <x v="118"/>
    </i>
    <i r="1">
      <x v="137"/>
    </i>
    <i r="1">
      <x v="138"/>
    </i>
    <i r="1">
      <x v="139"/>
    </i>
    <i r="1">
      <x v="140"/>
    </i>
    <i>
      <x v="120"/>
    </i>
    <i r="1">
      <x v="286"/>
    </i>
    <i r="1">
      <x v="428"/>
    </i>
    <i>
      <x v="121"/>
    </i>
    <i r="1">
      <x v="251"/>
    </i>
    <i r="1">
      <x v="352"/>
    </i>
    <i>
      <x v="122"/>
    </i>
    <i r="1">
      <x v="291"/>
    </i>
    <i r="1">
      <x v="292"/>
    </i>
    <i>
      <x v="125"/>
    </i>
    <i r="1">
      <x v="56"/>
    </i>
    <i r="1">
      <x v="57"/>
    </i>
    <i r="1">
      <x v="342"/>
    </i>
    <i>
      <x v="126"/>
    </i>
    <i r="1">
      <x v="40"/>
    </i>
    <i r="1">
      <x v="41"/>
    </i>
    <i r="1">
      <x v="339"/>
    </i>
    <i>
      <x v="127"/>
    </i>
    <i r="1">
      <x v="62"/>
    </i>
    <i r="1">
      <x v="63"/>
    </i>
    <i>
      <x v="128"/>
    </i>
    <i r="1">
      <x v="135"/>
    </i>
    <i r="1">
      <x v="136"/>
    </i>
    <i>
      <x v="129"/>
    </i>
    <i r="1">
      <x v="161"/>
    </i>
    <i r="1">
      <x v="162"/>
    </i>
    <i r="1">
      <x v="163"/>
    </i>
    <i r="1">
      <x v="164"/>
    </i>
    <i r="1">
      <x v="165"/>
    </i>
    <i r="1">
      <x v="166"/>
    </i>
    <i>
      <x v="130"/>
    </i>
    <i r="1">
      <x v="181"/>
    </i>
    <i r="1">
      <x v="182"/>
    </i>
    <i>
      <x v="131"/>
    </i>
    <i r="1">
      <x v="213"/>
    </i>
    <i r="1">
      <x v="415"/>
    </i>
    <i>
      <x v="132"/>
    </i>
    <i r="1">
      <x v="293"/>
    </i>
    <i r="1">
      <x v="294"/>
    </i>
    <i>
      <x v="134"/>
    </i>
    <i r="1">
      <x v="299"/>
    </i>
    <i r="1">
      <x v="300"/>
    </i>
    <i>
      <x v="135"/>
    </i>
    <i r="1">
      <x v="304"/>
    </i>
    <i r="1">
      <x v="338"/>
    </i>
    <i>
      <x v="138"/>
    </i>
    <i r="1">
      <x v="314"/>
    </i>
    <i r="1">
      <x v="430"/>
    </i>
    <i>
      <x v="139"/>
    </i>
    <i r="1">
      <x v="317"/>
    </i>
    <i r="1">
      <x v="431"/>
    </i>
    <i>
      <x v="140"/>
    </i>
    <i r="1">
      <x v="321"/>
    </i>
    <i r="1">
      <x v="322"/>
    </i>
    <i r="1">
      <x v="323"/>
    </i>
    <i r="1">
      <x v="324"/>
    </i>
    <i>
      <x v="141"/>
    </i>
    <i r="1">
      <x v="315"/>
    </i>
    <i r="1">
      <x v="316"/>
    </i>
    <i>
      <x v="142"/>
    </i>
    <i r="1">
      <x v="325"/>
    </i>
    <i r="1">
      <x v="326"/>
    </i>
    <i>
      <x v="143"/>
    </i>
    <i r="1">
      <x v="327"/>
    </i>
    <i r="1">
      <x v="432"/>
    </i>
    <i>
      <x v="145"/>
    </i>
    <i r="1">
      <x v="333"/>
    </i>
    <i>
      <x v="146"/>
    </i>
    <i r="1">
      <x v="16"/>
    </i>
    <i r="1">
      <x v="17"/>
    </i>
    <i>
      <x v="147"/>
    </i>
    <i r="1">
      <x v="143"/>
    </i>
    <i r="1">
      <x v="144"/>
    </i>
    <i>
      <x v="148"/>
    </i>
    <i r="1">
      <x v="243"/>
    </i>
    <i r="1">
      <x v="244"/>
    </i>
    <i>
      <x v="149"/>
    </i>
    <i r="1">
      <x v="36"/>
    </i>
    <i r="1">
      <x v="396"/>
    </i>
    <i>
      <x v="150"/>
    </i>
    <i r="1">
      <x v="12"/>
    </i>
    <i r="1">
      <x v="394"/>
    </i>
    <i>
      <x v="151"/>
    </i>
    <i r="1">
      <x v="155"/>
    </i>
    <i r="1">
      <x v="413"/>
    </i>
    <i>
      <x v="152"/>
    </i>
    <i r="1">
      <x v="253"/>
    </i>
    <i r="1">
      <x v="422"/>
    </i>
    <i>
      <x v="153"/>
    </i>
    <i r="1">
      <x v="219"/>
    </i>
    <i r="1">
      <x v="349"/>
    </i>
    <i>
      <x v="154"/>
    </i>
    <i r="1">
      <x v="305"/>
    </i>
    <i r="1">
      <x v="307"/>
    </i>
    <i r="1">
      <x v="353"/>
    </i>
    <i r="1">
      <x v="354"/>
    </i>
    <i>
      <x v="155"/>
    </i>
    <i r="1">
      <x v="329"/>
    </i>
    <i r="1">
      <x v="331"/>
    </i>
    <i r="1">
      <x v="366"/>
    </i>
    <i r="1">
      <x v="367"/>
    </i>
    <i>
      <x v="156"/>
    </i>
    <i r="1">
      <x v="368"/>
    </i>
    <i r="1">
      <x v="369"/>
    </i>
    <i>
      <x v="157"/>
    </i>
    <i r="1">
      <x v="203"/>
    </i>
    <i r="1">
      <x v="204"/>
    </i>
    <i r="1">
      <x v="207"/>
    </i>
    <i r="1">
      <x v="208"/>
    </i>
    <i r="1">
      <x v="209"/>
    </i>
    <i r="1">
      <x v="210"/>
    </i>
    <i>
      <x v="158"/>
    </i>
    <i r="1">
      <x v="295"/>
    </i>
    <i r="1">
      <x v="296"/>
    </i>
    <i>
      <x v="159"/>
    </i>
    <i r="1">
      <x v="30"/>
    </i>
    <i r="1">
      <x v="395"/>
    </i>
    <i>
      <x v="160"/>
    </i>
    <i r="1">
      <x v="215"/>
    </i>
    <i r="1">
      <x v="416"/>
    </i>
    <i>
      <x v="161"/>
    </i>
    <i r="1">
      <x v="281"/>
    </i>
    <i r="1">
      <x v="427"/>
    </i>
    <i>
      <x v="162"/>
    </i>
    <i r="1">
      <x v="171"/>
    </i>
    <i r="1">
      <x v="172"/>
    </i>
    <i r="1">
      <x v="173"/>
    </i>
    <i r="1">
      <x v="174"/>
    </i>
    <i>
      <x v="163"/>
    </i>
    <i r="1">
      <x v="267"/>
    </i>
    <i r="1">
      <x v="268"/>
    </i>
    <i r="1">
      <x v="309"/>
    </i>
    <i r="1">
      <x v="31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PHE">
      <a:dk1>
        <a:sysClr val="windowText" lastClr="000000"/>
      </a:dk1>
      <a:lt1>
        <a:sysClr val="window" lastClr="FFFFFF"/>
      </a:lt1>
      <a:dk2>
        <a:srgbClr val="00AE9E"/>
      </a:dk2>
      <a:lt2>
        <a:srgbClr val="98002E"/>
      </a:lt2>
      <a:accent1>
        <a:srgbClr val="11175E"/>
      </a:accent1>
      <a:accent2>
        <a:srgbClr val="D2D1B6"/>
      </a:accent2>
      <a:accent3>
        <a:srgbClr val="A0C4DA"/>
      </a:accent3>
      <a:accent4>
        <a:srgbClr val="F9A25E"/>
      </a:accent4>
      <a:accent5>
        <a:srgbClr val="EEB111"/>
      </a:accent5>
      <a:accent6>
        <a:srgbClr val="00B274"/>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fetal-anomaly-screening-programme-standards/fetal-anomaly-screening-standards-valid-from-1-april-2020" TargetMode="External"/><Relationship Id="rId2" Type="http://schemas.openxmlformats.org/officeDocument/2006/relationships/hyperlink" Target="mailto:phe.screeningdata@nhs.net" TargetMode="External"/><Relationship Id="rId1" Type="http://schemas.openxmlformats.org/officeDocument/2006/relationships/hyperlink" Target="mailto:phe.screeninghelpdesk@nhs.ne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8002E"/>
    <pageSetUpPr fitToPage="1"/>
  </sheetPr>
  <dimension ref="B1:WVN47"/>
  <sheetViews>
    <sheetView tabSelected="1" zoomScale="90" zoomScaleNormal="90" workbookViewId="0"/>
  </sheetViews>
  <sheetFormatPr defaultColWidth="0" defaultRowHeight="12.75" customHeight="1" zeroHeight="1" x14ac:dyDescent="0.25"/>
  <cols>
    <col min="1" max="1" width="2.5546875" style="1" customWidth="1"/>
    <col min="2" max="2" width="8.6640625" style="31" customWidth="1"/>
    <col min="3" max="3" width="25.6640625" style="1" customWidth="1"/>
    <col min="4" max="4" width="46.44140625" style="1" customWidth="1"/>
    <col min="5" max="5" width="59.88671875" style="1" customWidth="1"/>
    <col min="6" max="6" width="2.5546875" style="1" customWidth="1"/>
    <col min="7" max="256" width="8.88671875" style="1" hidden="1" customWidth="1"/>
    <col min="257" max="257" width="2.5546875" style="1" hidden="1" customWidth="1"/>
    <col min="258" max="258" width="8.6640625" style="1" hidden="1" customWidth="1"/>
    <col min="259" max="259" width="25.6640625" style="1" hidden="1" customWidth="1"/>
    <col min="260" max="260" width="46.44140625" style="1" hidden="1" customWidth="1"/>
    <col min="261" max="261" width="59.88671875" style="1" hidden="1" customWidth="1"/>
    <col min="262" max="262" width="2.5546875" style="1" hidden="1" customWidth="1"/>
    <col min="263" max="512" width="0" style="1" hidden="1"/>
    <col min="513" max="513" width="2.5546875" style="1" hidden="1" customWidth="1"/>
    <col min="514" max="514" width="8.6640625" style="1" hidden="1" customWidth="1"/>
    <col min="515" max="515" width="25.6640625" style="1" hidden="1" customWidth="1"/>
    <col min="516" max="516" width="46.44140625" style="1" hidden="1" customWidth="1"/>
    <col min="517" max="517" width="59.88671875" style="1" hidden="1" customWidth="1"/>
    <col min="518" max="518" width="2.5546875" style="1" hidden="1" customWidth="1"/>
    <col min="519" max="768" width="0" style="1" hidden="1"/>
    <col min="769" max="769" width="2.5546875" style="1" hidden="1" customWidth="1"/>
    <col min="770" max="770" width="8.6640625" style="1" hidden="1" customWidth="1"/>
    <col min="771" max="771" width="25.6640625" style="1" hidden="1" customWidth="1"/>
    <col min="772" max="772" width="46.44140625" style="1" hidden="1" customWidth="1"/>
    <col min="773" max="773" width="59.88671875" style="1" hidden="1" customWidth="1"/>
    <col min="774" max="774" width="2.5546875" style="1" hidden="1" customWidth="1"/>
    <col min="775" max="1024" width="0" style="1" hidden="1"/>
    <col min="1025" max="1025" width="2.5546875" style="1" hidden="1" customWidth="1"/>
    <col min="1026" max="1026" width="8.6640625" style="1" hidden="1" customWidth="1"/>
    <col min="1027" max="1027" width="25.6640625" style="1" hidden="1" customWidth="1"/>
    <col min="1028" max="1028" width="46.44140625" style="1" hidden="1" customWidth="1"/>
    <col min="1029" max="1029" width="59.88671875" style="1" hidden="1" customWidth="1"/>
    <col min="1030" max="1030" width="2.5546875" style="1" hidden="1" customWidth="1"/>
    <col min="1031" max="1280" width="0" style="1" hidden="1"/>
    <col min="1281" max="1281" width="2.5546875" style="1" hidden="1" customWidth="1"/>
    <col min="1282" max="1282" width="8.6640625" style="1" hidden="1" customWidth="1"/>
    <col min="1283" max="1283" width="25.6640625" style="1" hidden="1" customWidth="1"/>
    <col min="1284" max="1284" width="46.44140625" style="1" hidden="1" customWidth="1"/>
    <col min="1285" max="1285" width="59.88671875" style="1" hidden="1" customWidth="1"/>
    <col min="1286" max="1286" width="2.5546875" style="1" hidden="1" customWidth="1"/>
    <col min="1287" max="1536" width="0" style="1" hidden="1"/>
    <col min="1537" max="1537" width="2.5546875" style="1" hidden="1" customWidth="1"/>
    <col min="1538" max="1538" width="8.6640625" style="1" hidden="1" customWidth="1"/>
    <col min="1539" max="1539" width="25.6640625" style="1" hidden="1" customWidth="1"/>
    <col min="1540" max="1540" width="46.44140625" style="1" hidden="1" customWidth="1"/>
    <col min="1541" max="1541" width="59.88671875" style="1" hidden="1" customWidth="1"/>
    <col min="1542" max="1542" width="2.5546875" style="1" hidden="1" customWidth="1"/>
    <col min="1543" max="1792" width="0" style="1" hidden="1"/>
    <col min="1793" max="1793" width="2.5546875" style="1" hidden="1" customWidth="1"/>
    <col min="1794" max="1794" width="8.6640625" style="1" hidden="1" customWidth="1"/>
    <col min="1795" max="1795" width="25.6640625" style="1" hidden="1" customWidth="1"/>
    <col min="1796" max="1796" width="46.44140625" style="1" hidden="1" customWidth="1"/>
    <col min="1797" max="1797" width="59.88671875" style="1" hidden="1" customWidth="1"/>
    <col min="1798" max="1798" width="2.5546875" style="1" hidden="1" customWidth="1"/>
    <col min="1799" max="2048" width="0" style="1" hidden="1"/>
    <col min="2049" max="2049" width="2.5546875" style="1" hidden="1" customWidth="1"/>
    <col min="2050" max="2050" width="8.6640625" style="1" hidden="1" customWidth="1"/>
    <col min="2051" max="2051" width="25.6640625" style="1" hidden="1" customWidth="1"/>
    <col min="2052" max="2052" width="46.44140625" style="1" hidden="1" customWidth="1"/>
    <col min="2053" max="2053" width="59.88671875" style="1" hidden="1" customWidth="1"/>
    <col min="2054" max="2054" width="2.5546875" style="1" hidden="1" customWidth="1"/>
    <col min="2055" max="2304" width="0" style="1" hidden="1"/>
    <col min="2305" max="2305" width="2.5546875" style="1" hidden="1" customWidth="1"/>
    <col min="2306" max="2306" width="8.6640625" style="1" hidden="1" customWidth="1"/>
    <col min="2307" max="2307" width="25.6640625" style="1" hidden="1" customWidth="1"/>
    <col min="2308" max="2308" width="46.44140625" style="1" hidden="1" customWidth="1"/>
    <col min="2309" max="2309" width="59.88671875" style="1" hidden="1" customWidth="1"/>
    <col min="2310" max="2310" width="2.5546875" style="1" hidden="1" customWidth="1"/>
    <col min="2311" max="2560" width="0" style="1" hidden="1"/>
    <col min="2561" max="2561" width="2.5546875" style="1" hidden="1" customWidth="1"/>
    <col min="2562" max="2562" width="8.6640625" style="1" hidden="1" customWidth="1"/>
    <col min="2563" max="2563" width="25.6640625" style="1" hidden="1" customWidth="1"/>
    <col min="2564" max="2564" width="46.44140625" style="1" hidden="1" customWidth="1"/>
    <col min="2565" max="2565" width="59.88671875" style="1" hidden="1" customWidth="1"/>
    <col min="2566" max="2566" width="2.5546875" style="1" hidden="1" customWidth="1"/>
    <col min="2567" max="2816" width="0" style="1" hidden="1"/>
    <col min="2817" max="2817" width="2.5546875" style="1" hidden="1" customWidth="1"/>
    <col min="2818" max="2818" width="8.6640625" style="1" hidden="1" customWidth="1"/>
    <col min="2819" max="2819" width="25.6640625" style="1" hidden="1" customWidth="1"/>
    <col min="2820" max="2820" width="46.44140625" style="1" hidden="1" customWidth="1"/>
    <col min="2821" max="2821" width="59.88671875" style="1" hidden="1" customWidth="1"/>
    <col min="2822" max="2822" width="2.5546875" style="1" hidden="1" customWidth="1"/>
    <col min="2823" max="3072" width="0" style="1" hidden="1"/>
    <col min="3073" max="3073" width="2.5546875" style="1" hidden="1" customWidth="1"/>
    <col min="3074" max="3074" width="8.6640625" style="1" hidden="1" customWidth="1"/>
    <col min="3075" max="3075" width="25.6640625" style="1" hidden="1" customWidth="1"/>
    <col min="3076" max="3076" width="46.44140625" style="1" hidden="1" customWidth="1"/>
    <col min="3077" max="3077" width="59.88671875" style="1" hidden="1" customWidth="1"/>
    <col min="3078" max="3078" width="2.5546875" style="1" hidden="1" customWidth="1"/>
    <col min="3079" max="3328" width="0" style="1" hidden="1"/>
    <col min="3329" max="3329" width="2.5546875" style="1" hidden="1" customWidth="1"/>
    <col min="3330" max="3330" width="8.6640625" style="1" hidden="1" customWidth="1"/>
    <col min="3331" max="3331" width="25.6640625" style="1" hidden="1" customWidth="1"/>
    <col min="3332" max="3332" width="46.44140625" style="1" hidden="1" customWidth="1"/>
    <col min="3333" max="3333" width="59.88671875" style="1" hidden="1" customWidth="1"/>
    <col min="3334" max="3334" width="2.5546875" style="1" hidden="1" customWidth="1"/>
    <col min="3335" max="3584" width="0" style="1" hidden="1"/>
    <col min="3585" max="3585" width="2.5546875" style="1" hidden="1" customWidth="1"/>
    <col min="3586" max="3586" width="8.6640625" style="1" hidden="1" customWidth="1"/>
    <col min="3587" max="3587" width="25.6640625" style="1" hidden="1" customWidth="1"/>
    <col min="3588" max="3588" width="46.44140625" style="1" hidden="1" customWidth="1"/>
    <col min="3589" max="3589" width="59.88671875" style="1" hidden="1" customWidth="1"/>
    <col min="3590" max="3590" width="2.5546875" style="1" hidden="1" customWidth="1"/>
    <col min="3591" max="3840" width="0" style="1" hidden="1"/>
    <col min="3841" max="3841" width="2.5546875" style="1" hidden="1" customWidth="1"/>
    <col min="3842" max="3842" width="8.6640625" style="1" hidden="1" customWidth="1"/>
    <col min="3843" max="3843" width="25.6640625" style="1" hidden="1" customWidth="1"/>
    <col min="3844" max="3844" width="46.44140625" style="1" hidden="1" customWidth="1"/>
    <col min="3845" max="3845" width="59.88671875" style="1" hidden="1" customWidth="1"/>
    <col min="3846" max="3846" width="2.5546875" style="1" hidden="1" customWidth="1"/>
    <col min="3847" max="4096" width="0" style="1" hidden="1"/>
    <col min="4097" max="4097" width="2.5546875" style="1" hidden="1" customWidth="1"/>
    <col min="4098" max="4098" width="8.6640625" style="1" hidden="1" customWidth="1"/>
    <col min="4099" max="4099" width="25.6640625" style="1" hidden="1" customWidth="1"/>
    <col min="4100" max="4100" width="46.44140625" style="1" hidden="1" customWidth="1"/>
    <col min="4101" max="4101" width="59.88671875" style="1" hidden="1" customWidth="1"/>
    <col min="4102" max="4102" width="2.5546875" style="1" hidden="1" customWidth="1"/>
    <col min="4103" max="4352" width="0" style="1" hidden="1"/>
    <col min="4353" max="4353" width="2.5546875" style="1" hidden="1" customWidth="1"/>
    <col min="4354" max="4354" width="8.6640625" style="1" hidden="1" customWidth="1"/>
    <col min="4355" max="4355" width="25.6640625" style="1" hidden="1" customWidth="1"/>
    <col min="4356" max="4356" width="46.44140625" style="1" hidden="1" customWidth="1"/>
    <col min="4357" max="4357" width="59.88671875" style="1" hidden="1" customWidth="1"/>
    <col min="4358" max="4358" width="2.5546875" style="1" hidden="1" customWidth="1"/>
    <col min="4359" max="4608" width="0" style="1" hidden="1"/>
    <col min="4609" max="4609" width="2.5546875" style="1" hidden="1" customWidth="1"/>
    <col min="4610" max="4610" width="8.6640625" style="1" hidden="1" customWidth="1"/>
    <col min="4611" max="4611" width="25.6640625" style="1" hidden="1" customWidth="1"/>
    <col min="4612" max="4612" width="46.44140625" style="1" hidden="1" customWidth="1"/>
    <col min="4613" max="4613" width="59.88671875" style="1" hidden="1" customWidth="1"/>
    <col min="4614" max="4614" width="2.5546875" style="1" hidden="1" customWidth="1"/>
    <col min="4615" max="4864" width="0" style="1" hidden="1"/>
    <col min="4865" max="4865" width="2.5546875" style="1" hidden="1" customWidth="1"/>
    <col min="4866" max="4866" width="8.6640625" style="1" hidden="1" customWidth="1"/>
    <col min="4867" max="4867" width="25.6640625" style="1" hidden="1" customWidth="1"/>
    <col min="4868" max="4868" width="46.44140625" style="1" hidden="1" customWidth="1"/>
    <col min="4869" max="4869" width="59.88671875" style="1" hidden="1" customWidth="1"/>
    <col min="4870" max="4870" width="2.5546875" style="1" hidden="1" customWidth="1"/>
    <col min="4871" max="5120" width="0" style="1" hidden="1"/>
    <col min="5121" max="5121" width="2.5546875" style="1" hidden="1" customWidth="1"/>
    <col min="5122" max="5122" width="8.6640625" style="1" hidden="1" customWidth="1"/>
    <col min="5123" max="5123" width="25.6640625" style="1" hidden="1" customWidth="1"/>
    <col min="5124" max="5124" width="46.44140625" style="1" hidden="1" customWidth="1"/>
    <col min="5125" max="5125" width="59.88671875" style="1" hidden="1" customWidth="1"/>
    <col min="5126" max="5126" width="2.5546875" style="1" hidden="1" customWidth="1"/>
    <col min="5127" max="5376" width="0" style="1" hidden="1"/>
    <col min="5377" max="5377" width="2.5546875" style="1" hidden="1" customWidth="1"/>
    <col min="5378" max="5378" width="8.6640625" style="1" hidden="1" customWidth="1"/>
    <col min="5379" max="5379" width="25.6640625" style="1" hidden="1" customWidth="1"/>
    <col min="5380" max="5380" width="46.44140625" style="1" hidden="1" customWidth="1"/>
    <col min="5381" max="5381" width="59.88671875" style="1" hidden="1" customWidth="1"/>
    <col min="5382" max="5382" width="2.5546875" style="1" hidden="1" customWidth="1"/>
    <col min="5383" max="5632" width="0" style="1" hidden="1"/>
    <col min="5633" max="5633" width="2.5546875" style="1" hidden="1" customWidth="1"/>
    <col min="5634" max="5634" width="8.6640625" style="1" hidden="1" customWidth="1"/>
    <col min="5635" max="5635" width="25.6640625" style="1" hidden="1" customWidth="1"/>
    <col min="5636" max="5636" width="46.44140625" style="1" hidden="1" customWidth="1"/>
    <col min="5637" max="5637" width="59.88671875" style="1" hidden="1" customWidth="1"/>
    <col min="5638" max="5638" width="2.5546875" style="1" hidden="1" customWidth="1"/>
    <col min="5639" max="5888" width="0" style="1" hidden="1"/>
    <col min="5889" max="5889" width="2.5546875" style="1" hidden="1" customWidth="1"/>
    <col min="5890" max="5890" width="8.6640625" style="1" hidden="1" customWidth="1"/>
    <col min="5891" max="5891" width="25.6640625" style="1" hidden="1" customWidth="1"/>
    <col min="5892" max="5892" width="46.44140625" style="1" hidden="1" customWidth="1"/>
    <col min="5893" max="5893" width="59.88671875" style="1" hidden="1" customWidth="1"/>
    <col min="5894" max="5894" width="2.5546875" style="1" hidden="1" customWidth="1"/>
    <col min="5895" max="6144" width="0" style="1" hidden="1"/>
    <col min="6145" max="6145" width="2.5546875" style="1" hidden="1" customWidth="1"/>
    <col min="6146" max="6146" width="8.6640625" style="1" hidden="1" customWidth="1"/>
    <col min="6147" max="6147" width="25.6640625" style="1" hidden="1" customWidth="1"/>
    <col min="6148" max="6148" width="46.44140625" style="1" hidden="1" customWidth="1"/>
    <col min="6149" max="6149" width="59.88671875" style="1" hidden="1" customWidth="1"/>
    <col min="6150" max="6150" width="2.5546875" style="1" hidden="1" customWidth="1"/>
    <col min="6151" max="6400" width="0" style="1" hidden="1"/>
    <col min="6401" max="6401" width="2.5546875" style="1" hidden="1" customWidth="1"/>
    <col min="6402" max="6402" width="8.6640625" style="1" hidden="1" customWidth="1"/>
    <col min="6403" max="6403" width="25.6640625" style="1" hidden="1" customWidth="1"/>
    <col min="6404" max="6404" width="46.44140625" style="1" hidden="1" customWidth="1"/>
    <col min="6405" max="6405" width="59.88671875" style="1" hidden="1" customWidth="1"/>
    <col min="6406" max="6406" width="2.5546875" style="1" hidden="1" customWidth="1"/>
    <col min="6407" max="6656" width="0" style="1" hidden="1"/>
    <col min="6657" max="6657" width="2.5546875" style="1" hidden="1" customWidth="1"/>
    <col min="6658" max="6658" width="8.6640625" style="1" hidden="1" customWidth="1"/>
    <col min="6659" max="6659" width="25.6640625" style="1" hidden="1" customWidth="1"/>
    <col min="6660" max="6660" width="46.44140625" style="1" hidden="1" customWidth="1"/>
    <col min="6661" max="6661" width="59.88671875" style="1" hidden="1" customWidth="1"/>
    <col min="6662" max="6662" width="2.5546875" style="1" hidden="1" customWidth="1"/>
    <col min="6663" max="6912" width="0" style="1" hidden="1"/>
    <col min="6913" max="6913" width="2.5546875" style="1" hidden="1" customWidth="1"/>
    <col min="6914" max="6914" width="8.6640625" style="1" hidden="1" customWidth="1"/>
    <col min="6915" max="6915" width="25.6640625" style="1" hidden="1" customWidth="1"/>
    <col min="6916" max="6916" width="46.44140625" style="1" hidden="1" customWidth="1"/>
    <col min="6917" max="6917" width="59.88671875" style="1" hidden="1" customWidth="1"/>
    <col min="6918" max="6918" width="2.5546875" style="1" hidden="1" customWidth="1"/>
    <col min="6919" max="7168" width="0" style="1" hidden="1"/>
    <col min="7169" max="7169" width="2.5546875" style="1" hidden="1" customWidth="1"/>
    <col min="7170" max="7170" width="8.6640625" style="1" hidden="1" customWidth="1"/>
    <col min="7171" max="7171" width="25.6640625" style="1" hidden="1" customWidth="1"/>
    <col min="7172" max="7172" width="46.44140625" style="1" hidden="1" customWidth="1"/>
    <col min="7173" max="7173" width="59.88671875" style="1" hidden="1" customWidth="1"/>
    <col min="7174" max="7174" width="2.5546875" style="1" hidden="1" customWidth="1"/>
    <col min="7175" max="7424" width="0" style="1" hidden="1"/>
    <col min="7425" max="7425" width="2.5546875" style="1" hidden="1" customWidth="1"/>
    <col min="7426" max="7426" width="8.6640625" style="1" hidden="1" customWidth="1"/>
    <col min="7427" max="7427" width="25.6640625" style="1" hidden="1" customWidth="1"/>
    <col min="7428" max="7428" width="46.44140625" style="1" hidden="1" customWidth="1"/>
    <col min="7429" max="7429" width="59.88671875" style="1" hidden="1" customWidth="1"/>
    <col min="7430" max="7430" width="2.5546875" style="1" hidden="1" customWidth="1"/>
    <col min="7431" max="7680" width="0" style="1" hidden="1"/>
    <col min="7681" max="7681" width="2.5546875" style="1" hidden="1" customWidth="1"/>
    <col min="7682" max="7682" width="8.6640625" style="1" hidden="1" customWidth="1"/>
    <col min="7683" max="7683" width="25.6640625" style="1" hidden="1" customWidth="1"/>
    <col min="7684" max="7684" width="46.44140625" style="1" hidden="1" customWidth="1"/>
    <col min="7685" max="7685" width="59.88671875" style="1" hidden="1" customWidth="1"/>
    <col min="7686" max="7686" width="2.5546875" style="1" hidden="1" customWidth="1"/>
    <col min="7687" max="7936" width="0" style="1" hidden="1"/>
    <col min="7937" max="7937" width="2.5546875" style="1" hidden="1" customWidth="1"/>
    <col min="7938" max="7938" width="8.6640625" style="1" hidden="1" customWidth="1"/>
    <col min="7939" max="7939" width="25.6640625" style="1" hidden="1" customWidth="1"/>
    <col min="7940" max="7940" width="46.44140625" style="1" hidden="1" customWidth="1"/>
    <col min="7941" max="7941" width="59.88671875" style="1" hidden="1" customWidth="1"/>
    <col min="7942" max="7942" width="2.5546875" style="1" hidden="1" customWidth="1"/>
    <col min="7943" max="8192" width="0" style="1" hidden="1"/>
    <col min="8193" max="8193" width="2.5546875" style="1" hidden="1" customWidth="1"/>
    <col min="8194" max="8194" width="8.6640625" style="1" hidden="1" customWidth="1"/>
    <col min="8195" max="8195" width="25.6640625" style="1" hidden="1" customWidth="1"/>
    <col min="8196" max="8196" width="46.44140625" style="1" hidden="1" customWidth="1"/>
    <col min="8197" max="8197" width="59.88671875" style="1" hidden="1" customWidth="1"/>
    <col min="8198" max="8198" width="2.5546875" style="1" hidden="1" customWidth="1"/>
    <col min="8199" max="8448" width="0" style="1" hidden="1"/>
    <col min="8449" max="8449" width="2.5546875" style="1" hidden="1" customWidth="1"/>
    <col min="8450" max="8450" width="8.6640625" style="1" hidden="1" customWidth="1"/>
    <col min="8451" max="8451" width="25.6640625" style="1" hidden="1" customWidth="1"/>
    <col min="8452" max="8452" width="46.44140625" style="1" hidden="1" customWidth="1"/>
    <col min="8453" max="8453" width="59.88671875" style="1" hidden="1" customWidth="1"/>
    <col min="8454" max="8454" width="2.5546875" style="1" hidden="1" customWidth="1"/>
    <col min="8455" max="8704" width="0" style="1" hidden="1"/>
    <col min="8705" max="8705" width="2.5546875" style="1" hidden="1" customWidth="1"/>
    <col min="8706" max="8706" width="8.6640625" style="1" hidden="1" customWidth="1"/>
    <col min="8707" max="8707" width="25.6640625" style="1" hidden="1" customWidth="1"/>
    <col min="8708" max="8708" width="46.44140625" style="1" hidden="1" customWidth="1"/>
    <col min="8709" max="8709" width="59.88671875" style="1" hidden="1" customWidth="1"/>
    <col min="8710" max="8710" width="2.5546875" style="1" hidden="1" customWidth="1"/>
    <col min="8711" max="8960" width="0" style="1" hidden="1"/>
    <col min="8961" max="8961" width="2.5546875" style="1" hidden="1" customWidth="1"/>
    <col min="8962" max="8962" width="8.6640625" style="1" hidden="1" customWidth="1"/>
    <col min="8963" max="8963" width="25.6640625" style="1" hidden="1" customWidth="1"/>
    <col min="8964" max="8964" width="46.44140625" style="1" hidden="1" customWidth="1"/>
    <col min="8965" max="8965" width="59.88671875" style="1" hidden="1" customWidth="1"/>
    <col min="8966" max="8966" width="2.5546875" style="1" hidden="1" customWidth="1"/>
    <col min="8967" max="9216" width="0" style="1" hidden="1"/>
    <col min="9217" max="9217" width="2.5546875" style="1" hidden="1" customWidth="1"/>
    <col min="9218" max="9218" width="8.6640625" style="1" hidden="1" customWidth="1"/>
    <col min="9219" max="9219" width="25.6640625" style="1" hidden="1" customWidth="1"/>
    <col min="9220" max="9220" width="46.44140625" style="1" hidden="1" customWidth="1"/>
    <col min="9221" max="9221" width="59.88671875" style="1" hidden="1" customWidth="1"/>
    <col min="9222" max="9222" width="2.5546875" style="1" hidden="1" customWidth="1"/>
    <col min="9223" max="9472" width="0" style="1" hidden="1"/>
    <col min="9473" max="9473" width="2.5546875" style="1" hidden="1" customWidth="1"/>
    <col min="9474" max="9474" width="8.6640625" style="1" hidden="1" customWidth="1"/>
    <col min="9475" max="9475" width="25.6640625" style="1" hidden="1" customWidth="1"/>
    <col min="9476" max="9476" width="46.44140625" style="1" hidden="1" customWidth="1"/>
    <col min="9477" max="9477" width="59.88671875" style="1" hidden="1" customWidth="1"/>
    <col min="9478" max="9478" width="2.5546875" style="1" hidden="1" customWidth="1"/>
    <col min="9479" max="9728" width="0" style="1" hidden="1"/>
    <col min="9729" max="9729" width="2.5546875" style="1" hidden="1" customWidth="1"/>
    <col min="9730" max="9730" width="8.6640625" style="1" hidden="1" customWidth="1"/>
    <col min="9731" max="9731" width="25.6640625" style="1" hidden="1" customWidth="1"/>
    <col min="9732" max="9732" width="46.44140625" style="1" hidden="1" customWidth="1"/>
    <col min="9733" max="9733" width="59.88671875" style="1" hidden="1" customWidth="1"/>
    <col min="9734" max="9734" width="2.5546875" style="1" hidden="1" customWidth="1"/>
    <col min="9735" max="9984" width="0" style="1" hidden="1"/>
    <col min="9985" max="9985" width="2.5546875" style="1" hidden="1" customWidth="1"/>
    <col min="9986" max="9986" width="8.6640625" style="1" hidden="1" customWidth="1"/>
    <col min="9987" max="9987" width="25.6640625" style="1" hidden="1" customWidth="1"/>
    <col min="9988" max="9988" width="46.44140625" style="1" hidden="1" customWidth="1"/>
    <col min="9989" max="9989" width="59.88671875" style="1" hidden="1" customWidth="1"/>
    <col min="9990" max="9990" width="2.5546875" style="1" hidden="1" customWidth="1"/>
    <col min="9991" max="10240" width="0" style="1" hidden="1"/>
    <col min="10241" max="10241" width="2.5546875" style="1" hidden="1" customWidth="1"/>
    <col min="10242" max="10242" width="8.6640625" style="1" hidden="1" customWidth="1"/>
    <col min="10243" max="10243" width="25.6640625" style="1" hidden="1" customWidth="1"/>
    <col min="10244" max="10244" width="46.44140625" style="1" hidden="1" customWidth="1"/>
    <col min="10245" max="10245" width="59.88671875" style="1" hidden="1" customWidth="1"/>
    <col min="10246" max="10246" width="2.5546875" style="1" hidden="1" customWidth="1"/>
    <col min="10247" max="10496" width="0" style="1" hidden="1"/>
    <col min="10497" max="10497" width="2.5546875" style="1" hidden="1" customWidth="1"/>
    <col min="10498" max="10498" width="8.6640625" style="1" hidden="1" customWidth="1"/>
    <col min="10499" max="10499" width="25.6640625" style="1" hidden="1" customWidth="1"/>
    <col min="10500" max="10500" width="46.44140625" style="1" hidden="1" customWidth="1"/>
    <col min="10501" max="10501" width="59.88671875" style="1" hidden="1" customWidth="1"/>
    <col min="10502" max="10502" width="2.5546875" style="1" hidden="1" customWidth="1"/>
    <col min="10503" max="10752" width="0" style="1" hidden="1"/>
    <col min="10753" max="10753" width="2.5546875" style="1" hidden="1" customWidth="1"/>
    <col min="10754" max="10754" width="8.6640625" style="1" hidden="1" customWidth="1"/>
    <col min="10755" max="10755" width="25.6640625" style="1" hidden="1" customWidth="1"/>
    <col min="10756" max="10756" width="46.44140625" style="1" hidden="1" customWidth="1"/>
    <col min="10757" max="10757" width="59.88671875" style="1" hidden="1" customWidth="1"/>
    <col min="10758" max="10758" width="2.5546875" style="1" hidden="1" customWidth="1"/>
    <col min="10759" max="11008" width="0" style="1" hidden="1"/>
    <col min="11009" max="11009" width="2.5546875" style="1" hidden="1" customWidth="1"/>
    <col min="11010" max="11010" width="8.6640625" style="1" hidden="1" customWidth="1"/>
    <col min="11011" max="11011" width="25.6640625" style="1" hidden="1" customWidth="1"/>
    <col min="11012" max="11012" width="46.44140625" style="1" hidden="1" customWidth="1"/>
    <col min="11013" max="11013" width="59.88671875" style="1" hidden="1" customWidth="1"/>
    <col min="11014" max="11014" width="2.5546875" style="1" hidden="1" customWidth="1"/>
    <col min="11015" max="11264" width="0" style="1" hidden="1"/>
    <col min="11265" max="11265" width="2.5546875" style="1" hidden="1" customWidth="1"/>
    <col min="11266" max="11266" width="8.6640625" style="1" hidden="1" customWidth="1"/>
    <col min="11267" max="11267" width="25.6640625" style="1" hidden="1" customWidth="1"/>
    <col min="11268" max="11268" width="46.44140625" style="1" hidden="1" customWidth="1"/>
    <col min="11269" max="11269" width="59.88671875" style="1" hidden="1" customWidth="1"/>
    <col min="11270" max="11270" width="2.5546875" style="1" hidden="1" customWidth="1"/>
    <col min="11271" max="11520" width="0" style="1" hidden="1"/>
    <col min="11521" max="11521" width="2.5546875" style="1" hidden="1" customWidth="1"/>
    <col min="11522" max="11522" width="8.6640625" style="1" hidden="1" customWidth="1"/>
    <col min="11523" max="11523" width="25.6640625" style="1" hidden="1" customWidth="1"/>
    <col min="11524" max="11524" width="46.44140625" style="1" hidden="1" customWidth="1"/>
    <col min="11525" max="11525" width="59.88671875" style="1" hidden="1" customWidth="1"/>
    <col min="11526" max="11526" width="2.5546875" style="1" hidden="1" customWidth="1"/>
    <col min="11527" max="11776" width="0" style="1" hidden="1"/>
    <col min="11777" max="11777" width="2.5546875" style="1" hidden="1" customWidth="1"/>
    <col min="11778" max="11778" width="8.6640625" style="1" hidden="1" customWidth="1"/>
    <col min="11779" max="11779" width="25.6640625" style="1" hidden="1" customWidth="1"/>
    <col min="11780" max="11780" width="46.44140625" style="1" hidden="1" customWidth="1"/>
    <col min="11781" max="11781" width="59.88671875" style="1" hidden="1" customWidth="1"/>
    <col min="11782" max="11782" width="2.5546875" style="1" hidden="1" customWidth="1"/>
    <col min="11783" max="12032" width="0" style="1" hidden="1"/>
    <col min="12033" max="12033" width="2.5546875" style="1" hidden="1" customWidth="1"/>
    <col min="12034" max="12034" width="8.6640625" style="1" hidden="1" customWidth="1"/>
    <col min="12035" max="12035" width="25.6640625" style="1" hidden="1" customWidth="1"/>
    <col min="12036" max="12036" width="46.44140625" style="1" hidden="1" customWidth="1"/>
    <col min="12037" max="12037" width="59.88671875" style="1" hidden="1" customWidth="1"/>
    <col min="12038" max="12038" width="2.5546875" style="1" hidden="1" customWidth="1"/>
    <col min="12039" max="12288" width="0" style="1" hidden="1"/>
    <col min="12289" max="12289" width="2.5546875" style="1" hidden="1" customWidth="1"/>
    <col min="12290" max="12290" width="8.6640625" style="1" hidden="1" customWidth="1"/>
    <col min="12291" max="12291" width="25.6640625" style="1" hidden="1" customWidth="1"/>
    <col min="12292" max="12292" width="46.44140625" style="1" hidden="1" customWidth="1"/>
    <col min="12293" max="12293" width="59.88671875" style="1" hidden="1" customWidth="1"/>
    <col min="12294" max="12294" width="2.5546875" style="1" hidden="1" customWidth="1"/>
    <col min="12295" max="12544" width="0" style="1" hidden="1"/>
    <col min="12545" max="12545" width="2.5546875" style="1" hidden="1" customWidth="1"/>
    <col min="12546" max="12546" width="8.6640625" style="1" hidden="1" customWidth="1"/>
    <col min="12547" max="12547" width="25.6640625" style="1" hidden="1" customWidth="1"/>
    <col min="12548" max="12548" width="46.44140625" style="1" hidden="1" customWidth="1"/>
    <col min="12549" max="12549" width="59.88671875" style="1" hidden="1" customWidth="1"/>
    <col min="12550" max="12550" width="2.5546875" style="1" hidden="1" customWidth="1"/>
    <col min="12551" max="12800" width="0" style="1" hidden="1"/>
    <col min="12801" max="12801" width="2.5546875" style="1" hidden="1" customWidth="1"/>
    <col min="12802" max="12802" width="8.6640625" style="1" hidden="1" customWidth="1"/>
    <col min="12803" max="12803" width="25.6640625" style="1" hidden="1" customWidth="1"/>
    <col min="12804" max="12804" width="46.44140625" style="1" hidden="1" customWidth="1"/>
    <col min="12805" max="12805" width="59.88671875" style="1" hidden="1" customWidth="1"/>
    <col min="12806" max="12806" width="2.5546875" style="1" hidden="1" customWidth="1"/>
    <col min="12807" max="13056" width="0" style="1" hidden="1"/>
    <col min="13057" max="13057" width="2.5546875" style="1" hidden="1" customWidth="1"/>
    <col min="13058" max="13058" width="8.6640625" style="1" hidden="1" customWidth="1"/>
    <col min="13059" max="13059" width="25.6640625" style="1" hidden="1" customWidth="1"/>
    <col min="13060" max="13060" width="46.44140625" style="1" hidden="1" customWidth="1"/>
    <col min="13061" max="13061" width="59.88671875" style="1" hidden="1" customWidth="1"/>
    <col min="13062" max="13062" width="2.5546875" style="1" hidden="1" customWidth="1"/>
    <col min="13063" max="13312" width="0" style="1" hidden="1"/>
    <col min="13313" max="13313" width="2.5546875" style="1" hidden="1" customWidth="1"/>
    <col min="13314" max="13314" width="8.6640625" style="1" hidden="1" customWidth="1"/>
    <col min="13315" max="13315" width="25.6640625" style="1" hidden="1" customWidth="1"/>
    <col min="13316" max="13316" width="46.44140625" style="1" hidden="1" customWidth="1"/>
    <col min="13317" max="13317" width="59.88671875" style="1" hidden="1" customWidth="1"/>
    <col min="13318" max="13318" width="2.5546875" style="1" hidden="1" customWidth="1"/>
    <col min="13319" max="13568" width="0" style="1" hidden="1"/>
    <col min="13569" max="13569" width="2.5546875" style="1" hidden="1" customWidth="1"/>
    <col min="13570" max="13570" width="8.6640625" style="1" hidden="1" customWidth="1"/>
    <col min="13571" max="13571" width="25.6640625" style="1" hidden="1" customWidth="1"/>
    <col min="13572" max="13572" width="46.44140625" style="1" hidden="1" customWidth="1"/>
    <col min="13573" max="13573" width="59.88671875" style="1" hidden="1" customWidth="1"/>
    <col min="13574" max="13574" width="2.5546875" style="1" hidden="1" customWidth="1"/>
    <col min="13575" max="13824" width="0" style="1" hidden="1"/>
    <col min="13825" max="13825" width="2.5546875" style="1" hidden="1" customWidth="1"/>
    <col min="13826" max="13826" width="8.6640625" style="1" hidden="1" customWidth="1"/>
    <col min="13827" max="13827" width="25.6640625" style="1" hidden="1" customWidth="1"/>
    <col min="13828" max="13828" width="46.44140625" style="1" hidden="1" customWidth="1"/>
    <col min="13829" max="13829" width="59.88671875" style="1" hidden="1" customWidth="1"/>
    <col min="13830" max="13830" width="2.5546875" style="1" hidden="1" customWidth="1"/>
    <col min="13831" max="14080" width="0" style="1" hidden="1"/>
    <col min="14081" max="14081" width="2.5546875" style="1" hidden="1" customWidth="1"/>
    <col min="14082" max="14082" width="8.6640625" style="1" hidden="1" customWidth="1"/>
    <col min="14083" max="14083" width="25.6640625" style="1" hidden="1" customWidth="1"/>
    <col min="14084" max="14084" width="46.44140625" style="1" hidden="1" customWidth="1"/>
    <col min="14085" max="14085" width="59.88671875" style="1" hidden="1" customWidth="1"/>
    <col min="14086" max="14086" width="2.5546875" style="1" hidden="1" customWidth="1"/>
    <col min="14087" max="14336" width="0" style="1" hidden="1"/>
    <col min="14337" max="14337" width="2.5546875" style="1" hidden="1" customWidth="1"/>
    <col min="14338" max="14338" width="8.6640625" style="1" hidden="1" customWidth="1"/>
    <col min="14339" max="14339" width="25.6640625" style="1" hidden="1" customWidth="1"/>
    <col min="14340" max="14340" width="46.44140625" style="1" hidden="1" customWidth="1"/>
    <col min="14341" max="14341" width="59.88671875" style="1" hidden="1" customWidth="1"/>
    <col min="14342" max="14342" width="2.5546875" style="1" hidden="1" customWidth="1"/>
    <col min="14343" max="14592" width="0" style="1" hidden="1"/>
    <col min="14593" max="14593" width="2.5546875" style="1" hidden="1" customWidth="1"/>
    <col min="14594" max="14594" width="8.6640625" style="1" hidden="1" customWidth="1"/>
    <col min="14595" max="14595" width="25.6640625" style="1" hidden="1" customWidth="1"/>
    <col min="14596" max="14596" width="46.44140625" style="1" hidden="1" customWidth="1"/>
    <col min="14597" max="14597" width="59.88671875" style="1" hidden="1" customWidth="1"/>
    <col min="14598" max="14598" width="2.5546875" style="1" hidden="1" customWidth="1"/>
    <col min="14599" max="14848" width="0" style="1" hidden="1"/>
    <col min="14849" max="14849" width="2.5546875" style="1" hidden="1" customWidth="1"/>
    <col min="14850" max="14850" width="8.6640625" style="1" hidden="1" customWidth="1"/>
    <col min="14851" max="14851" width="25.6640625" style="1" hidden="1" customWidth="1"/>
    <col min="14852" max="14852" width="46.44140625" style="1" hidden="1" customWidth="1"/>
    <col min="14853" max="14853" width="59.88671875" style="1" hidden="1" customWidth="1"/>
    <col min="14854" max="14854" width="2.5546875" style="1" hidden="1" customWidth="1"/>
    <col min="14855" max="15104" width="0" style="1" hidden="1"/>
    <col min="15105" max="15105" width="2.5546875" style="1" hidden="1" customWidth="1"/>
    <col min="15106" max="15106" width="8.6640625" style="1" hidden="1" customWidth="1"/>
    <col min="15107" max="15107" width="25.6640625" style="1" hidden="1" customWidth="1"/>
    <col min="15108" max="15108" width="46.44140625" style="1" hidden="1" customWidth="1"/>
    <col min="15109" max="15109" width="59.88671875" style="1" hidden="1" customWidth="1"/>
    <col min="15110" max="15110" width="2.5546875" style="1" hidden="1" customWidth="1"/>
    <col min="15111" max="15360" width="0" style="1" hidden="1"/>
    <col min="15361" max="15361" width="2.5546875" style="1" hidden="1" customWidth="1"/>
    <col min="15362" max="15362" width="8.6640625" style="1" hidden="1" customWidth="1"/>
    <col min="15363" max="15363" width="25.6640625" style="1" hidden="1" customWidth="1"/>
    <col min="15364" max="15364" width="46.44140625" style="1" hidden="1" customWidth="1"/>
    <col min="15365" max="15365" width="59.88671875" style="1" hidden="1" customWidth="1"/>
    <col min="15366" max="15366" width="2.5546875" style="1" hidden="1" customWidth="1"/>
    <col min="15367" max="15616" width="0" style="1" hidden="1"/>
    <col min="15617" max="15617" width="2.5546875" style="1" hidden="1" customWidth="1"/>
    <col min="15618" max="15618" width="8.6640625" style="1" hidden="1" customWidth="1"/>
    <col min="15619" max="15619" width="25.6640625" style="1" hidden="1" customWidth="1"/>
    <col min="15620" max="15620" width="46.44140625" style="1" hidden="1" customWidth="1"/>
    <col min="15621" max="15621" width="59.88671875" style="1" hidden="1" customWidth="1"/>
    <col min="15622" max="15622" width="2.5546875" style="1" hidden="1" customWidth="1"/>
    <col min="15623" max="15872" width="0" style="1" hidden="1"/>
    <col min="15873" max="15873" width="2.5546875" style="1" hidden="1" customWidth="1"/>
    <col min="15874" max="15874" width="8.6640625" style="1" hidden="1" customWidth="1"/>
    <col min="15875" max="15875" width="25.6640625" style="1" hidden="1" customWidth="1"/>
    <col min="15876" max="15876" width="46.44140625" style="1" hidden="1" customWidth="1"/>
    <col min="15877" max="15877" width="59.88671875" style="1" hidden="1" customWidth="1"/>
    <col min="15878" max="15878" width="2.5546875" style="1" hidden="1" customWidth="1"/>
    <col min="15879" max="16128" width="0" style="1" hidden="1"/>
    <col min="16129" max="16129" width="2.5546875" style="1" hidden="1" customWidth="1"/>
    <col min="16130" max="16130" width="8.6640625" style="1" hidden="1" customWidth="1"/>
    <col min="16131" max="16131" width="25.6640625" style="1" hidden="1" customWidth="1"/>
    <col min="16132" max="16132" width="46.44140625" style="1" hidden="1" customWidth="1"/>
    <col min="16133" max="16133" width="59.88671875" style="1" hidden="1" customWidth="1"/>
    <col min="16134" max="16134" width="2.5546875" style="1" hidden="1" customWidth="1"/>
    <col min="16135" max="16384" width="0" style="1" hidden="1"/>
  </cols>
  <sheetData>
    <row r="1" spans="2:5" ht="13.2" x14ac:dyDescent="0.25"/>
    <row r="2" spans="2:5" ht="13.8" thickBot="1" x14ac:dyDescent="0.3"/>
    <row r="3" spans="2:5" ht="43.5" customHeight="1" thickBot="1" x14ac:dyDescent="0.3">
      <c r="B3" s="105" t="s">
        <v>653</v>
      </c>
      <c r="C3" s="106"/>
      <c r="D3" s="106"/>
      <c r="E3" s="107"/>
    </row>
    <row r="4" spans="2:5" ht="60" customHeight="1" x14ac:dyDescent="0.25">
      <c r="B4" s="108" t="s">
        <v>652</v>
      </c>
      <c r="C4" s="108"/>
      <c r="D4" s="108"/>
      <c r="E4" s="108"/>
    </row>
    <row r="5" spans="2:5" ht="17.399999999999999" x14ac:dyDescent="0.25">
      <c r="B5" s="109" t="s">
        <v>977</v>
      </c>
      <c r="C5" s="109"/>
      <c r="D5" s="109"/>
      <c r="E5" s="109"/>
    </row>
    <row r="6" spans="2:5" ht="17.399999999999999" x14ac:dyDescent="0.25">
      <c r="B6" s="110" t="s">
        <v>641</v>
      </c>
      <c r="C6" s="110"/>
      <c r="D6" s="110"/>
      <c r="E6" s="110"/>
    </row>
    <row r="7" spans="2:5" ht="14.4" thickBot="1" x14ac:dyDescent="0.3">
      <c r="B7" s="32"/>
      <c r="C7" s="111"/>
      <c r="D7" s="111"/>
      <c r="E7" s="111"/>
    </row>
    <row r="8" spans="2:5" ht="30.9" customHeight="1" thickBot="1" x14ac:dyDescent="0.3">
      <c r="B8" s="97" t="s">
        <v>642</v>
      </c>
      <c r="C8" s="98"/>
      <c r="D8" s="98"/>
      <c r="E8" s="99"/>
    </row>
    <row r="9" spans="2:5" s="3" customFormat="1" ht="13.5" customHeight="1" x14ac:dyDescent="0.25">
      <c r="B9" s="30"/>
      <c r="C9" s="26"/>
      <c r="D9" s="26"/>
      <c r="E9" s="26"/>
    </row>
    <row r="10" spans="2:5" ht="27" customHeight="1" x14ac:dyDescent="0.25">
      <c r="B10" s="100" t="s">
        <v>649</v>
      </c>
      <c r="C10" s="100"/>
      <c r="D10" s="100"/>
      <c r="E10" s="100"/>
    </row>
    <row r="11" spans="2:5" s="3" customFormat="1" ht="20.399999999999999" customHeight="1" x14ac:dyDescent="0.25">
      <c r="B11" s="85" t="s">
        <v>765</v>
      </c>
      <c r="C11" s="35"/>
      <c r="D11" s="35"/>
      <c r="E11" s="35"/>
    </row>
    <row r="12" spans="2:5" s="3" customFormat="1" ht="38.4" customHeight="1" x14ac:dyDescent="0.25">
      <c r="B12" s="103" t="s">
        <v>813</v>
      </c>
      <c r="C12" s="103"/>
      <c r="D12" s="103"/>
      <c r="E12" s="103"/>
    </row>
    <row r="13" spans="2:5" s="3" customFormat="1" ht="16.05" customHeight="1" x14ac:dyDescent="0.25">
      <c r="C13" s="36"/>
      <c r="D13" s="36"/>
      <c r="E13" s="35"/>
    </row>
    <row r="14" spans="2:5" s="3" customFormat="1" ht="16.05" customHeight="1" x14ac:dyDescent="0.25">
      <c r="B14" s="37" t="s">
        <v>650</v>
      </c>
      <c r="C14" s="35"/>
      <c r="D14" s="35"/>
      <c r="E14" s="35"/>
    </row>
    <row r="15" spans="2:5" s="45" customFormat="1" ht="40.049999999999997" customHeight="1" x14ac:dyDescent="0.25">
      <c r="B15" s="104" t="s">
        <v>659</v>
      </c>
      <c r="C15" s="104"/>
      <c r="D15" s="104"/>
      <c r="E15" s="104"/>
    </row>
    <row r="16" spans="2:5" ht="16.05" customHeight="1" x14ac:dyDescent="0.25">
      <c r="B16" s="38" t="s">
        <v>691</v>
      </c>
      <c r="C16" s="39"/>
      <c r="D16" s="39"/>
      <c r="E16" s="39"/>
    </row>
    <row r="17" spans="2:5" ht="16.05" customHeight="1" x14ac:dyDescent="0.25">
      <c r="B17" s="38" t="s">
        <v>697</v>
      </c>
      <c r="C17" s="40"/>
      <c r="D17" s="41"/>
      <c r="E17" s="41"/>
    </row>
    <row r="18" spans="2:5" ht="16.05" customHeight="1" x14ac:dyDescent="0.25">
      <c r="B18" s="38" t="s">
        <v>693</v>
      </c>
      <c r="C18" s="39"/>
      <c r="D18" s="39"/>
      <c r="E18" s="39"/>
    </row>
    <row r="19" spans="2:5" ht="31.8" customHeight="1" x14ac:dyDescent="0.25">
      <c r="B19" s="101" t="s">
        <v>814</v>
      </c>
      <c r="C19" s="101"/>
      <c r="D19" s="101"/>
      <c r="E19" s="101"/>
    </row>
    <row r="20" spans="2:5" ht="37.200000000000003" customHeight="1" x14ac:dyDescent="0.25">
      <c r="B20" s="101" t="s">
        <v>695</v>
      </c>
      <c r="C20" s="101"/>
      <c r="D20" s="101"/>
      <c r="E20" s="101"/>
    </row>
    <row r="21" spans="2:5" ht="16.05" customHeight="1" x14ac:dyDescent="0.25">
      <c r="B21" s="43"/>
      <c r="C21" s="42"/>
      <c r="D21" s="42"/>
      <c r="E21" s="42"/>
    </row>
    <row r="22" spans="2:5" ht="24" customHeight="1" x14ac:dyDescent="0.25">
      <c r="B22" s="50" t="s">
        <v>651</v>
      </c>
      <c r="C22" s="42"/>
      <c r="D22" s="42"/>
      <c r="E22" s="42"/>
    </row>
    <row r="23" spans="2:5" ht="18" customHeight="1" x14ac:dyDescent="0.3">
      <c r="B23" s="44" t="s">
        <v>136</v>
      </c>
      <c r="C23" s="42"/>
      <c r="D23" s="42"/>
      <c r="E23" s="42"/>
    </row>
    <row r="24" spans="2:5" ht="18" customHeight="1" x14ac:dyDescent="0.25">
      <c r="B24" s="38" t="s">
        <v>147</v>
      </c>
      <c r="C24" s="42"/>
      <c r="D24" s="42"/>
      <c r="E24" s="42"/>
    </row>
    <row r="25" spans="2:5" ht="18" customHeight="1" x14ac:dyDescent="0.25">
      <c r="B25" s="38" t="s">
        <v>137</v>
      </c>
      <c r="C25" s="42"/>
      <c r="D25" s="42"/>
      <c r="E25" s="42"/>
    </row>
    <row r="26" spans="2:5" ht="39" customHeight="1" x14ac:dyDescent="0.25">
      <c r="B26" s="102" t="s">
        <v>141</v>
      </c>
      <c r="C26" s="102"/>
      <c r="D26" s="102"/>
      <c r="E26" s="102"/>
    </row>
    <row r="27" spans="2:5" ht="18" customHeight="1" x14ac:dyDescent="0.25">
      <c r="B27" s="38" t="s">
        <v>142</v>
      </c>
      <c r="C27" s="42"/>
      <c r="D27" s="42"/>
      <c r="E27" s="42"/>
    </row>
    <row r="28" spans="2:5" ht="39" customHeight="1" x14ac:dyDescent="0.25">
      <c r="B28" s="101" t="s">
        <v>881</v>
      </c>
      <c r="C28" s="101"/>
      <c r="D28" s="101"/>
      <c r="E28" s="101"/>
    </row>
    <row r="29" spans="2:5" ht="18" customHeight="1" x14ac:dyDescent="0.25">
      <c r="B29" s="38" t="s">
        <v>145</v>
      </c>
      <c r="C29" s="42"/>
      <c r="D29" s="42"/>
      <c r="E29" s="42"/>
    </row>
    <row r="30" spans="2:5" ht="16.05" customHeight="1" thickBot="1" x14ac:dyDescent="0.3">
      <c r="B30" s="43"/>
      <c r="C30" s="42"/>
      <c r="D30" s="42"/>
      <c r="E30" s="42"/>
    </row>
    <row r="31" spans="2:5" ht="30.9" customHeight="1" thickBot="1" x14ac:dyDescent="0.3">
      <c r="B31" s="97" t="s">
        <v>643</v>
      </c>
      <c r="C31" s="98"/>
      <c r="D31" s="98"/>
      <c r="E31" s="99"/>
    </row>
    <row r="32" spans="2:5" ht="13.5" customHeight="1" x14ac:dyDescent="0.25">
      <c r="B32" s="33"/>
      <c r="C32" s="27"/>
      <c r="D32" s="27"/>
      <c r="E32" s="28"/>
    </row>
    <row r="33" spans="2:5" ht="25.05" customHeight="1" x14ac:dyDescent="0.25">
      <c r="B33" s="33"/>
      <c r="C33" s="114" t="s">
        <v>658</v>
      </c>
      <c r="D33" s="114"/>
      <c r="E33" s="114"/>
    </row>
    <row r="34" spans="2:5" ht="25.05" customHeight="1" x14ac:dyDescent="0.25">
      <c r="B34" s="33"/>
      <c r="C34" s="112" t="s">
        <v>644</v>
      </c>
      <c r="D34" s="112"/>
      <c r="E34" s="48" t="s">
        <v>645</v>
      </c>
    </row>
    <row r="35" spans="2:5" ht="25.05" customHeight="1" x14ac:dyDescent="0.25">
      <c r="B35" s="33"/>
      <c r="C35" s="113" t="s">
        <v>646</v>
      </c>
      <c r="D35" s="113"/>
      <c r="E35" s="49" t="s">
        <v>647</v>
      </c>
    </row>
    <row r="36" spans="2:5" ht="13.5" customHeight="1" x14ac:dyDescent="0.25">
      <c r="B36" s="33"/>
      <c r="C36" s="27"/>
      <c r="D36" s="27"/>
      <c r="E36" s="28"/>
    </row>
    <row r="37" spans="2:5" ht="13.8" x14ac:dyDescent="0.25">
      <c r="B37" s="34" t="s">
        <v>648</v>
      </c>
      <c r="C37" s="25"/>
      <c r="D37" s="25"/>
      <c r="E37" s="25"/>
    </row>
    <row r="38" spans="2:5" ht="13.8" x14ac:dyDescent="0.25">
      <c r="B38" s="32" t="s">
        <v>966</v>
      </c>
      <c r="C38" s="25"/>
      <c r="D38" s="25"/>
      <c r="E38" s="29" t="s">
        <v>980</v>
      </c>
    </row>
    <row r="39" spans="2:5" ht="13.8" x14ac:dyDescent="0.25">
      <c r="C39" s="25"/>
      <c r="D39" s="25"/>
    </row>
    <row r="40" spans="2:5" ht="13.2" hidden="1" x14ac:dyDescent="0.25"/>
    <row r="41" spans="2:5" ht="13.2" hidden="1" x14ac:dyDescent="0.25"/>
    <row r="42" spans="2:5" ht="13.2" hidden="1" x14ac:dyDescent="0.25"/>
    <row r="43" spans="2:5" ht="13.2" hidden="1" x14ac:dyDescent="0.25"/>
    <row r="44" spans="2:5" ht="13.2" hidden="1" x14ac:dyDescent="0.25"/>
    <row r="45" spans="2:5" ht="13.2" hidden="1" x14ac:dyDescent="0.25"/>
    <row r="46" spans="2:5" ht="13.2" hidden="1" x14ac:dyDescent="0.25"/>
    <row r="47" spans="2:5" ht="13.2" hidden="1" x14ac:dyDescent="0.25"/>
  </sheetData>
  <mergeCells count="17">
    <mergeCell ref="C34:D34"/>
    <mergeCell ref="C35:D35"/>
    <mergeCell ref="B31:E31"/>
    <mergeCell ref="C33:E33"/>
    <mergeCell ref="B3:E3"/>
    <mergeCell ref="B4:E4"/>
    <mergeCell ref="B5:E5"/>
    <mergeCell ref="B6:E6"/>
    <mergeCell ref="C7:E7"/>
    <mergeCell ref="B8:E8"/>
    <mergeCell ref="B10:E10"/>
    <mergeCell ref="B28:E28"/>
    <mergeCell ref="B26:E26"/>
    <mergeCell ref="B12:E12"/>
    <mergeCell ref="B15:E15"/>
    <mergeCell ref="B19:E19"/>
    <mergeCell ref="B20:E20"/>
  </mergeCells>
  <hyperlinks>
    <hyperlink ref="E35" r:id="rId1" xr:uid="{00000000-0004-0000-0000-000000000000}"/>
    <hyperlink ref="E34" r:id="rId2" xr:uid="{00000000-0004-0000-0000-000001000000}"/>
    <hyperlink ref="B11" r:id="rId3" location="fasp-s06-test-inadequate-samples-for-downs-syndrome-edwards-syndrome-and-pataus-syndrome" xr:uid="{055B6F26-F290-497E-B847-342C574C2E8D}"/>
  </hyperlinks>
  <pageMargins left="0.7" right="0.7" top="0.75" bottom="0.75" header="0.3" footer="0.3"/>
  <pageSetup paperSize="9" scale="5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T80"/>
  <sheetViews>
    <sheetView topLeftCell="B1" zoomScale="70" zoomScaleNormal="70" workbookViewId="0">
      <selection activeCell="E4" sqref="E4:G4"/>
    </sheetView>
  </sheetViews>
  <sheetFormatPr defaultColWidth="9.109375" defaultRowHeight="13.2" x14ac:dyDescent="0.25"/>
  <cols>
    <col min="1" max="1" width="3" style="66" hidden="1" customWidth="1"/>
    <col min="2" max="2" width="3.33203125" style="66" customWidth="1"/>
    <col min="3" max="5" width="16.6640625" style="66" customWidth="1"/>
    <col min="6" max="6" width="12.5546875" style="66" customWidth="1"/>
    <col min="7" max="7" width="24.6640625" style="66" customWidth="1"/>
    <col min="8" max="8" width="18.44140625" style="66" customWidth="1"/>
    <col min="9" max="9" width="21.44140625" style="66" customWidth="1"/>
    <col min="10" max="10" width="24.88671875" style="66" customWidth="1"/>
    <col min="11" max="11" width="30.6640625" style="66" customWidth="1"/>
    <col min="12" max="12" width="31.5546875" style="66" customWidth="1"/>
    <col min="13" max="13" width="21.21875" style="66" customWidth="1"/>
    <col min="14" max="14" width="24.21875" style="66" customWidth="1"/>
    <col min="15" max="15" width="16.109375" style="66" customWidth="1"/>
    <col min="16" max="19" width="15.6640625" style="66" customWidth="1"/>
    <col min="20" max="16384" width="9.109375" style="66"/>
  </cols>
  <sheetData>
    <row r="2" spans="2:20" ht="51" customHeight="1" x14ac:dyDescent="0.25">
      <c r="C2" s="149" t="s">
        <v>654</v>
      </c>
      <c r="D2" s="149"/>
      <c r="E2" s="149"/>
      <c r="F2" s="149"/>
      <c r="G2" s="149"/>
      <c r="H2" s="149"/>
      <c r="I2" s="149"/>
      <c r="J2" s="149"/>
      <c r="K2" s="67"/>
      <c r="L2" s="67"/>
      <c r="M2" s="67"/>
    </row>
    <row r="4" spans="2:20" ht="39.9" customHeight="1" x14ac:dyDescent="0.25">
      <c r="C4" s="129" t="s">
        <v>1</v>
      </c>
      <c r="D4" s="130"/>
      <c r="E4" s="117"/>
      <c r="F4" s="118"/>
      <c r="G4" s="119"/>
      <c r="H4" s="129" t="s">
        <v>344</v>
      </c>
      <c r="I4" s="130"/>
      <c r="J4" s="133"/>
      <c r="K4" s="134"/>
      <c r="L4" s="135"/>
    </row>
    <row r="5" spans="2:20" ht="39.9" customHeight="1" x14ac:dyDescent="0.25">
      <c r="C5" s="129" t="s">
        <v>2</v>
      </c>
      <c r="D5" s="130"/>
      <c r="E5" s="117"/>
      <c r="F5" s="118"/>
      <c r="G5" s="119"/>
      <c r="H5" s="158" t="s">
        <v>3</v>
      </c>
      <c r="I5" s="159"/>
      <c r="J5" s="136"/>
      <c r="K5" s="137"/>
      <c r="L5" s="138"/>
      <c r="M5" s="56" t="s">
        <v>128</v>
      </c>
      <c r="N5" s="160" t="s">
        <v>967</v>
      </c>
      <c r="O5" s="161"/>
    </row>
    <row r="6" spans="2:20" ht="39.9" customHeight="1" x14ac:dyDescent="0.25">
      <c r="C6" s="129" t="s">
        <v>152</v>
      </c>
      <c r="D6" s="130"/>
      <c r="E6" s="117"/>
      <c r="F6" s="118"/>
      <c r="G6" s="119"/>
      <c r="H6" s="129" t="s">
        <v>4</v>
      </c>
      <c r="I6" s="130"/>
      <c r="J6" s="139" t="s">
        <v>978</v>
      </c>
      <c r="K6" s="140"/>
      <c r="L6" s="141"/>
      <c r="M6" s="57" t="s">
        <v>129</v>
      </c>
      <c r="N6" s="160" t="s">
        <v>640</v>
      </c>
      <c r="O6" s="161"/>
    </row>
    <row r="8" spans="2:20" ht="36" customHeight="1" x14ac:dyDescent="0.25">
      <c r="C8" s="123" t="s">
        <v>690</v>
      </c>
      <c r="D8" s="124"/>
      <c r="E8" s="124"/>
      <c r="F8" s="125"/>
      <c r="G8" s="131" t="s">
        <v>696</v>
      </c>
      <c r="H8" s="120" t="s">
        <v>148</v>
      </c>
      <c r="I8" s="121"/>
      <c r="J8" s="121"/>
      <c r="K8" s="121"/>
      <c r="L8" s="122"/>
      <c r="M8" s="150" t="s">
        <v>655</v>
      </c>
      <c r="N8" s="150" t="s">
        <v>656</v>
      </c>
      <c r="O8" s="152" t="s">
        <v>657</v>
      </c>
      <c r="P8" s="154" t="s">
        <v>135</v>
      </c>
      <c r="Q8" s="155"/>
      <c r="R8" s="155"/>
      <c r="S8" s="155"/>
      <c r="T8" s="4"/>
    </row>
    <row r="9" spans="2:20" ht="123" customHeight="1" x14ac:dyDescent="0.25">
      <c r="C9" s="126"/>
      <c r="D9" s="127"/>
      <c r="E9" s="127"/>
      <c r="F9" s="128"/>
      <c r="G9" s="132"/>
      <c r="H9" s="47" t="s">
        <v>691</v>
      </c>
      <c r="I9" s="47" t="s">
        <v>692</v>
      </c>
      <c r="J9" s="47" t="s">
        <v>693</v>
      </c>
      <c r="K9" s="47" t="s">
        <v>694</v>
      </c>
      <c r="L9" s="47" t="s">
        <v>695</v>
      </c>
      <c r="M9" s="151"/>
      <c r="N9" s="151"/>
      <c r="O9" s="153"/>
      <c r="P9" s="156"/>
      <c r="Q9" s="157"/>
      <c r="R9" s="157"/>
      <c r="S9" s="157"/>
    </row>
    <row r="10" spans="2:20" ht="30.75" customHeight="1" x14ac:dyDescent="0.25">
      <c r="C10" s="142" t="s">
        <v>126</v>
      </c>
      <c r="D10" s="143"/>
      <c r="E10" s="143"/>
      <c r="F10" s="144"/>
      <c r="G10" s="51">
        <v>20</v>
      </c>
      <c r="H10" s="51">
        <v>0</v>
      </c>
      <c r="I10" s="51">
        <v>2</v>
      </c>
      <c r="J10" s="51">
        <v>3</v>
      </c>
      <c r="K10" s="51">
        <v>5</v>
      </c>
      <c r="L10" s="51">
        <v>10</v>
      </c>
      <c r="M10" s="9" t="str">
        <f>IF(SUM(H10:L10)=G10, "Yes", "No")</f>
        <v>Yes</v>
      </c>
      <c r="N10" s="68">
        <v>500</v>
      </c>
      <c r="O10" s="10">
        <f t="shared" ref="O10:O31" si="0">IF(OR(ISBLANK(N10),ISBLANK(N10),N10=0),"",G10/N10)</f>
        <v>0.04</v>
      </c>
      <c r="P10" s="162" t="s">
        <v>149</v>
      </c>
      <c r="Q10" s="162"/>
      <c r="R10" s="162"/>
      <c r="S10" s="162"/>
    </row>
    <row r="11" spans="2:20" ht="30.75" customHeight="1" x14ac:dyDescent="0.25">
      <c r="C11" s="145" t="s">
        <v>127</v>
      </c>
      <c r="D11" s="146"/>
      <c r="E11" s="146"/>
      <c r="F11" s="147"/>
      <c r="G11" s="52">
        <v>10</v>
      </c>
      <c r="H11" s="52">
        <v>1</v>
      </c>
      <c r="I11" s="52">
        <v>0</v>
      </c>
      <c r="J11" s="52">
        <v>2</v>
      </c>
      <c r="K11" s="52">
        <v>5</v>
      </c>
      <c r="L11" s="52">
        <v>3</v>
      </c>
      <c r="M11" s="11" t="str">
        <f>IF(SUM(H11:L11)=G11, "Yes", "No")</f>
        <v>No</v>
      </c>
      <c r="N11" s="69">
        <v>500</v>
      </c>
      <c r="O11" s="12">
        <f t="shared" si="0"/>
        <v>0.02</v>
      </c>
      <c r="P11" s="163"/>
      <c r="Q11" s="163"/>
      <c r="R11" s="163"/>
      <c r="S11" s="163"/>
    </row>
    <row r="12" spans="2:20" s="73" customFormat="1" ht="20.100000000000001" customHeight="1" x14ac:dyDescent="0.25">
      <c r="B12" s="78" t="str">
        <f>$E$6&amp;"1"</f>
        <v>1</v>
      </c>
      <c r="C12" s="148" t="str">
        <f>IFERROR(VLOOKUP(B12,MasterList!A:B,2,FALSE),"")</f>
        <v/>
      </c>
      <c r="D12" s="148"/>
      <c r="E12" s="148"/>
      <c r="F12" s="148"/>
      <c r="G12" s="70"/>
      <c r="H12" s="71"/>
      <c r="I12" s="71"/>
      <c r="J12" s="71"/>
      <c r="K12" s="71"/>
      <c r="L12" s="71"/>
      <c r="M12" s="58" t="str">
        <f t="shared" ref="M12:M31" si="1">IF(SUM(H12:L12)=G12, "Yes", "No")</f>
        <v>Yes</v>
      </c>
      <c r="N12" s="72"/>
      <c r="O12" s="59" t="str">
        <f t="shared" si="0"/>
        <v/>
      </c>
      <c r="P12" s="164"/>
      <c r="Q12" s="164"/>
      <c r="R12" s="164"/>
      <c r="S12" s="164"/>
    </row>
    <row r="13" spans="2:20" ht="20.100000000000001" customHeight="1" x14ac:dyDescent="0.25">
      <c r="B13" s="79" t="str">
        <f>$E$6&amp;"2"</f>
        <v>2</v>
      </c>
      <c r="C13" s="115" t="str">
        <f>IFERROR(VLOOKUP(B13,MasterList!A:B,2,FALSE),"")</f>
        <v/>
      </c>
      <c r="D13" s="115"/>
      <c r="E13" s="115"/>
      <c r="F13" s="115"/>
      <c r="G13" s="75"/>
      <c r="H13" s="76"/>
      <c r="I13" s="76"/>
      <c r="J13" s="76"/>
      <c r="K13" s="76"/>
      <c r="L13" s="76"/>
      <c r="M13" s="2" t="str">
        <f t="shared" si="1"/>
        <v>Yes</v>
      </c>
      <c r="N13" s="77"/>
      <c r="O13" s="46" t="str">
        <f t="shared" si="0"/>
        <v/>
      </c>
      <c r="P13" s="116"/>
      <c r="Q13" s="116"/>
      <c r="R13" s="116"/>
      <c r="S13" s="116"/>
    </row>
    <row r="14" spans="2:20" ht="20.100000000000001" customHeight="1" x14ac:dyDescent="0.25">
      <c r="B14" s="79" t="str">
        <f>$E$6&amp;"3"</f>
        <v>3</v>
      </c>
      <c r="C14" s="115" t="str">
        <f>IFERROR(VLOOKUP(B14,MasterList!A:B,2,FALSE),"")</f>
        <v/>
      </c>
      <c r="D14" s="115"/>
      <c r="E14" s="115"/>
      <c r="F14" s="115"/>
      <c r="G14" s="75"/>
      <c r="H14" s="76"/>
      <c r="I14" s="76"/>
      <c r="J14" s="76"/>
      <c r="K14" s="76"/>
      <c r="L14" s="76"/>
      <c r="M14" s="2" t="str">
        <f t="shared" si="1"/>
        <v>Yes</v>
      </c>
      <c r="N14" s="77"/>
      <c r="O14" s="46" t="str">
        <f t="shared" si="0"/>
        <v/>
      </c>
      <c r="P14" s="116"/>
      <c r="Q14" s="116"/>
      <c r="R14" s="116"/>
      <c r="S14" s="116"/>
    </row>
    <row r="15" spans="2:20" ht="20.100000000000001" customHeight="1" x14ac:dyDescent="0.25">
      <c r="B15" s="79" t="str">
        <f>$E$6&amp;"4"</f>
        <v>4</v>
      </c>
      <c r="C15" s="115" t="str">
        <f>IFERROR(VLOOKUP(B15,MasterList!A:B,2,FALSE),"")</f>
        <v/>
      </c>
      <c r="D15" s="115"/>
      <c r="E15" s="115"/>
      <c r="F15" s="115"/>
      <c r="G15" s="75"/>
      <c r="H15" s="76"/>
      <c r="I15" s="76"/>
      <c r="J15" s="76"/>
      <c r="K15" s="76"/>
      <c r="L15" s="76"/>
      <c r="M15" s="2" t="str">
        <f t="shared" si="1"/>
        <v>Yes</v>
      </c>
      <c r="N15" s="77"/>
      <c r="O15" s="46" t="str">
        <f t="shared" si="0"/>
        <v/>
      </c>
      <c r="P15" s="116"/>
      <c r="Q15" s="116"/>
      <c r="R15" s="116"/>
      <c r="S15" s="116"/>
    </row>
    <row r="16" spans="2:20" ht="20.100000000000001" customHeight="1" x14ac:dyDescent="0.25">
      <c r="B16" s="79" t="str">
        <f>$E$6&amp;"5"</f>
        <v>5</v>
      </c>
      <c r="C16" s="115" t="str">
        <f>IFERROR(VLOOKUP(B16,MasterList!A:B,2,FALSE),"")</f>
        <v/>
      </c>
      <c r="D16" s="115"/>
      <c r="E16" s="115"/>
      <c r="F16" s="115"/>
      <c r="G16" s="75"/>
      <c r="H16" s="76"/>
      <c r="I16" s="76"/>
      <c r="J16" s="76"/>
      <c r="K16" s="76"/>
      <c r="L16" s="76"/>
      <c r="M16" s="2" t="str">
        <f t="shared" si="1"/>
        <v>Yes</v>
      </c>
      <c r="N16" s="77"/>
      <c r="O16" s="46" t="str">
        <f t="shared" si="0"/>
        <v/>
      </c>
      <c r="P16" s="116"/>
      <c r="Q16" s="116"/>
      <c r="R16" s="116"/>
      <c r="S16" s="116"/>
    </row>
    <row r="17" spans="2:19" ht="19.8" customHeight="1" x14ac:dyDescent="0.25">
      <c r="B17" s="79" t="str">
        <f>$E$6&amp;"6"</f>
        <v>6</v>
      </c>
      <c r="C17" s="115" t="str">
        <f>IFERROR(VLOOKUP(B17,MasterList!A:B,2,FALSE),"")</f>
        <v/>
      </c>
      <c r="D17" s="115"/>
      <c r="E17" s="115"/>
      <c r="F17" s="115"/>
      <c r="G17" s="75"/>
      <c r="H17" s="76"/>
      <c r="I17" s="76"/>
      <c r="J17" s="76"/>
      <c r="K17" s="76"/>
      <c r="L17" s="76"/>
      <c r="M17" s="2" t="str">
        <f t="shared" si="1"/>
        <v>Yes</v>
      </c>
      <c r="N17" s="77"/>
      <c r="O17" s="46" t="str">
        <f t="shared" si="0"/>
        <v/>
      </c>
      <c r="P17" s="116"/>
      <c r="Q17" s="116"/>
      <c r="R17" s="116"/>
      <c r="S17" s="116"/>
    </row>
    <row r="18" spans="2:19" ht="19.8" customHeight="1" x14ac:dyDescent="0.25">
      <c r="B18" s="79" t="str">
        <f>$E$6&amp;"7"</f>
        <v>7</v>
      </c>
      <c r="C18" s="115" t="str">
        <f>IFERROR(VLOOKUP(B18,MasterList!A:B,2,FALSE),"")</f>
        <v/>
      </c>
      <c r="D18" s="115"/>
      <c r="E18" s="115"/>
      <c r="F18" s="115"/>
      <c r="G18" s="75"/>
      <c r="H18" s="76"/>
      <c r="I18" s="76"/>
      <c r="J18" s="76"/>
      <c r="K18" s="76"/>
      <c r="L18" s="76"/>
      <c r="M18" s="2" t="str">
        <f t="shared" si="1"/>
        <v>Yes</v>
      </c>
      <c r="N18" s="77"/>
      <c r="O18" s="46" t="str">
        <f t="shared" si="0"/>
        <v/>
      </c>
      <c r="P18" s="116"/>
      <c r="Q18" s="116"/>
      <c r="R18" s="116"/>
      <c r="S18" s="116"/>
    </row>
    <row r="19" spans="2:19" ht="19.8" customHeight="1" x14ac:dyDescent="0.25">
      <c r="B19" s="79" t="str">
        <f>$E$6&amp;"8"</f>
        <v>8</v>
      </c>
      <c r="C19" s="115" t="str">
        <f>IFERROR(VLOOKUP(B19,MasterList!A:B,2,FALSE),"")</f>
        <v/>
      </c>
      <c r="D19" s="115"/>
      <c r="E19" s="115"/>
      <c r="F19" s="115"/>
      <c r="G19" s="75"/>
      <c r="H19" s="76"/>
      <c r="I19" s="76"/>
      <c r="J19" s="76"/>
      <c r="K19" s="76"/>
      <c r="L19" s="76"/>
      <c r="M19" s="2" t="str">
        <f t="shared" si="1"/>
        <v>Yes</v>
      </c>
      <c r="N19" s="77"/>
      <c r="O19" s="46" t="str">
        <f t="shared" si="0"/>
        <v/>
      </c>
      <c r="P19" s="116"/>
      <c r="Q19" s="116"/>
      <c r="R19" s="116"/>
      <c r="S19" s="116"/>
    </row>
    <row r="20" spans="2:19" ht="19.8" customHeight="1" x14ac:dyDescent="0.25">
      <c r="B20" s="79" t="str">
        <f>$E$6&amp;"9"</f>
        <v>9</v>
      </c>
      <c r="C20" s="115" t="str">
        <f>IFERROR(VLOOKUP(B20,MasterList!A:B,2,FALSE),"")</f>
        <v/>
      </c>
      <c r="D20" s="115"/>
      <c r="E20" s="115"/>
      <c r="F20" s="115"/>
      <c r="G20" s="75"/>
      <c r="H20" s="76"/>
      <c r="I20" s="76"/>
      <c r="J20" s="76"/>
      <c r="K20" s="76"/>
      <c r="L20" s="76"/>
      <c r="M20" s="2" t="str">
        <f t="shared" si="1"/>
        <v>Yes</v>
      </c>
      <c r="N20" s="77"/>
      <c r="O20" s="46" t="str">
        <f t="shared" si="0"/>
        <v/>
      </c>
      <c r="P20" s="116"/>
      <c r="Q20" s="116"/>
      <c r="R20" s="116"/>
      <c r="S20" s="116"/>
    </row>
    <row r="21" spans="2:19" ht="19.8" customHeight="1" x14ac:dyDescent="0.25">
      <c r="B21" s="79" t="str">
        <f>$E$6&amp;"10"</f>
        <v>10</v>
      </c>
      <c r="C21" s="115" t="str">
        <f>IFERROR(VLOOKUP(B21,MasterList!A:B,2,FALSE),"")</f>
        <v/>
      </c>
      <c r="D21" s="115"/>
      <c r="E21" s="115"/>
      <c r="F21" s="115"/>
      <c r="G21" s="75"/>
      <c r="H21" s="76"/>
      <c r="I21" s="76"/>
      <c r="J21" s="76"/>
      <c r="K21" s="76"/>
      <c r="L21" s="76"/>
      <c r="M21" s="2" t="str">
        <f t="shared" si="1"/>
        <v>Yes</v>
      </c>
      <c r="N21" s="77"/>
      <c r="O21" s="46" t="str">
        <f t="shared" si="0"/>
        <v/>
      </c>
      <c r="P21" s="116"/>
      <c r="Q21" s="116"/>
      <c r="R21" s="116"/>
      <c r="S21" s="116"/>
    </row>
    <row r="22" spans="2:19" ht="19.8" customHeight="1" x14ac:dyDescent="0.25">
      <c r="B22" s="79" t="str">
        <f>$E$6&amp;"11"</f>
        <v>11</v>
      </c>
      <c r="C22" s="115" t="str">
        <f>IFERROR(VLOOKUP(B22,MasterList!A:B,2,FALSE),"")</f>
        <v/>
      </c>
      <c r="D22" s="115"/>
      <c r="E22" s="115"/>
      <c r="F22" s="115"/>
      <c r="G22" s="75"/>
      <c r="H22" s="76"/>
      <c r="I22" s="76"/>
      <c r="J22" s="76"/>
      <c r="K22" s="76"/>
      <c r="L22" s="76"/>
      <c r="M22" s="2" t="str">
        <f t="shared" si="1"/>
        <v>Yes</v>
      </c>
      <c r="N22" s="77"/>
      <c r="O22" s="46" t="str">
        <f t="shared" si="0"/>
        <v/>
      </c>
      <c r="P22" s="116"/>
      <c r="Q22" s="116"/>
      <c r="R22" s="116"/>
      <c r="S22" s="116"/>
    </row>
    <row r="23" spans="2:19" ht="19.8" customHeight="1" x14ac:dyDescent="0.25">
      <c r="B23" s="79" t="str">
        <f>$E$6&amp;"12"</f>
        <v>12</v>
      </c>
      <c r="C23" s="115" t="str">
        <f>IFERROR(VLOOKUP(B23,MasterList!A:B,2,FALSE),"")</f>
        <v/>
      </c>
      <c r="D23" s="115"/>
      <c r="E23" s="115"/>
      <c r="F23" s="115"/>
      <c r="G23" s="75"/>
      <c r="H23" s="76"/>
      <c r="I23" s="76"/>
      <c r="J23" s="76"/>
      <c r="K23" s="76"/>
      <c r="L23" s="76"/>
      <c r="M23" s="2" t="str">
        <f t="shared" si="1"/>
        <v>Yes</v>
      </c>
      <c r="N23" s="77"/>
      <c r="O23" s="46" t="str">
        <f t="shared" si="0"/>
        <v/>
      </c>
      <c r="P23" s="116"/>
      <c r="Q23" s="116"/>
      <c r="R23" s="116"/>
      <c r="S23" s="116"/>
    </row>
    <row r="24" spans="2:19" ht="19.8" customHeight="1" x14ac:dyDescent="0.25">
      <c r="B24" s="79" t="str">
        <f>$E$6&amp;"13"</f>
        <v>13</v>
      </c>
      <c r="C24" s="115" t="str">
        <f>IFERROR(VLOOKUP(B24,MasterList!A:B,2,FALSE),"")</f>
        <v/>
      </c>
      <c r="D24" s="115"/>
      <c r="E24" s="115"/>
      <c r="F24" s="115"/>
      <c r="G24" s="75"/>
      <c r="H24" s="76"/>
      <c r="I24" s="76"/>
      <c r="J24" s="76"/>
      <c r="K24" s="76"/>
      <c r="L24" s="76"/>
      <c r="M24" s="2" t="str">
        <f t="shared" si="1"/>
        <v>Yes</v>
      </c>
      <c r="N24" s="77"/>
      <c r="O24" s="46" t="str">
        <f t="shared" si="0"/>
        <v/>
      </c>
      <c r="P24" s="116"/>
      <c r="Q24" s="116"/>
      <c r="R24" s="116"/>
      <c r="S24" s="116"/>
    </row>
    <row r="25" spans="2:19" ht="19.8" customHeight="1" x14ac:dyDescent="0.25">
      <c r="B25" s="79" t="str">
        <f>$E$6&amp;"14"</f>
        <v>14</v>
      </c>
      <c r="C25" s="115" t="str">
        <f>IFERROR(VLOOKUP(B25,MasterList!A:B,2,FALSE),"")</f>
        <v/>
      </c>
      <c r="D25" s="115"/>
      <c r="E25" s="115"/>
      <c r="F25" s="115"/>
      <c r="G25" s="75"/>
      <c r="H25" s="76"/>
      <c r="I25" s="76"/>
      <c r="J25" s="76"/>
      <c r="K25" s="76"/>
      <c r="L25" s="76"/>
      <c r="M25" s="2" t="str">
        <f t="shared" si="1"/>
        <v>Yes</v>
      </c>
      <c r="N25" s="77"/>
      <c r="O25" s="46" t="str">
        <f t="shared" si="0"/>
        <v/>
      </c>
      <c r="P25" s="116"/>
      <c r="Q25" s="116"/>
      <c r="R25" s="116"/>
      <c r="S25" s="116"/>
    </row>
    <row r="26" spans="2:19" ht="19.8" customHeight="1" x14ac:dyDescent="0.25">
      <c r="B26" s="79" t="str">
        <f>$E$6&amp;"15"</f>
        <v>15</v>
      </c>
      <c r="C26" s="115" t="str">
        <f>IFERROR(VLOOKUP(B26,MasterList!A:B,2,FALSE),"")</f>
        <v/>
      </c>
      <c r="D26" s="115"/>
      <c r="E26" s="115"/>
      <c r="F26" s="115"/>
      <c r="G26" s="75"/>
      <c r="H26" s="76"/>
      <c r="I26" s="76"/>
      <c r="J26" s="76"/>
      <c r="K26" s="76"/>
      <c r="L26" s="76"/>
      <c r="M26" s="2" t="str">
        <f t="shared" si="1"/>
        <v>Yes</v>
      </c>
      <c r="N26" s="77"/>
      <c r="O26" s="46" t="str">
        <f t="shared" si="0"/>
        <v/>
      </c>
      <c r="P26" s="116"/>
      <c r="Q26" s="116"/>
      <c r="R26" s="116"/>
      <c r="S26" s="116"/>
    </row>
    <row r="27" spans="2:19" ht="19.8" customHeight="1" x14ac:dyDescent="0.25">
      <c r="B27" s="79" t="str">
        <f>$E$6&amp;"16"</f>
        <v>16</v>
      </c>
      <c r="C27" s="115" t="str">
        <f>IFERROR(VLOOKUP(B27,MasterList!A:B,2,FALSE),"")</f>
        <v/>
      </c>
      <c r="D27" s="115"/>
      <c r="E27" s="115"/>
      <c r="F27" s="115"/>
      <c r="G27" s="75"/>
      <c r="H27" s="76"/>
      <c r="I27" s="76"/>
      <c r="J27" s="76"/>
      <c r="K27" s="76"/>
      <c r="L27" s="76"/>
      <c r="M27" s="2" t="str">
        <f t="shared" si="1"/>
        <v>Yes</v>
      </c>
      <c r="N27" s="77"/>
      <c r="O27" s="46" t="str">
        <f t="shared" si="0"/>
        <v/>
      </c>
      <c r="P27" s="116"/>
      <c r="Q27" s="116"/>
      <c r="R27" s="116"/>
      <c r="S27" s="116"/>
    </row>
    <row r="28" spans="2:19" ht="19.8" customHeight="1" x14ac:dyDescent="0.25">
      <c r="B28" s="79" t="str">
        <f>$E$6&amp;"17"</f>
        <v>17</v>
      </c>
      <c r="C28" s="115" t="str">
        <f>IFERROR(VLOOKUP(B28,MasterList!A:B,2,FALSE),"")</f>
        <v/>
      </c>
      <c r="D28" s="115"/>
      <c r="E28" s="115"/>
      <c r="F28" s="115"/>
      <c r="G28" s="75"/>
      <c r="H28" s="76"/>
      <c r="I28" s="76"/>
      <c r="J28" s="76"/>
      <c r="K28" s="76"/>
      <c r="L28" s="76"/>
      <c r="M28" s="2" t="str">
        <f t="shared" si="1"/>
        <v>Yes</v>
      </c>
      <c r="N28" s="77"/>
      <c r="O28" s="46" t="str">
        <f t="shared" si="0"/>
        <v/>
      </c>
      <c r="P28" s="116"/>
      <c r="Q28" s="116"/>
      <c r="R28" s="116"/>
      <c r="S28" s="116"/>
    </row>
    <row r="29" spans="2:19" ht="19.8" customHeight="1" x14ac:dyDescent="0.25">
      <c r="B29" s="79" t="str">
        <f>$E$6&amp;"18"</f>
        <v>18</v>
      </c>
      <c r="C29" s="115" t="str">
        <f>IFERROR(VLOOKUP(B29,MasterList!A:B,2,FALSE),"")</f>
        <v/>
      </c>
      <c r="D29" s="115"/>
      <c r="E29" s="115"/>
      <c r="F29" s="115"/>
      <c r="G29" s="75"/>
      <c r="H29" s="76"/>
      <c r="I29" s="76"/>
      <c r="J29" s="76"/>
      <c r="K29" s="76"/>
      <c r="L29" s="76"/>
      <c r="M29" s="2" t="str">
        <f t="shared" si="1"/>
        <v>Yes</v>
      </c>
      <c r="N29" s="77"/>
      <c r="O29" s="46" t="str">
        <f t="shared" si="0"/>
        <v/>
      </c>
      <c r="P29" s="116"/>
      <c r="Q29" s="116"/>
      <c r="R29" s="116"/>
      <c r="S29" s="116"/>
    </row>
    <row r="30" spans="2:19" ht="19.8" customHeight="1" x14ac:dyDescent="0.25">
      <c r="B30" s="79" t="str">
        <f>$E$6&amp;"19"</f>
        <v>19</v>
      </c>
      <c r="C30" s="115" t="str">
        <f>IFERROR(VLOOKUP(B30,MasterList!A:B,2,FALSE),"")</f>
        <v/>
      </c>
      <c r="D30" s="115"/>
      <c r="E30" s="115"/>
      <c r="F30" s="115"/>
      <c r="G30" s="75"/>
      <c r="H30" s="76"/>
      <c r="I30" s="76"/>
      <c r="J30" s="76"/>
      <c r="K30" s="76"/>
      <c r="L30" s="76"/>
      <c r="M30" s="2" t="str">
        <f t="shared" si="1"/>
        <v>Yes</v>
      </c>
      <c r="N30" s="77"/>
      <c r="O30" s="46" t="str">
        <f t="shared" si="0"/>
        <v/>
      </c>
      <c r="P30" s="116"/>
      <c r="Q30" s="116"/>
      <c r="R30" s="116"/>
      <c r="S30" s="116"/>
    </row>
    <row r="31" spans="2:19" ht="19.8" customHeight="1" x14ac:dyDescent="0.25">
      <c r="B31" s="79" t="str">
        <f>$E$6&amp;"20"</f>
        <v>20</v>
      </c>
      <c r="C31" s="115" t="str">
        <f>IFERROR(VLOOKUP(B31,MasterList!A:B,2,FALSE),"")</f>
        <v/>
      </c>
      <c r="D31" s="115"/>
      <c r="E31" s="115"/>
      <c r="F31" s="115"/>
      <c r="G31" s="75"/>
      <c r="H31" s="76"/>
      <c r="I31" s="76"/>
      <c r="J31" s="76"/>
      <c r="K31" s="76"/>
      <c r="L31" s="76"/>
      <c r="M31" s="2" t="str">
        <f t="shared" si="1"/>
        <v>Yes</v>
      </c>
      <c r="N31" s="77"/>
      <c r="O31" s="46" t="str">
        <f t="shared" si="0"/>
        <v/>
      </c>
      <c r="P31" s="116"/>
      <c r="Q31" s="116"/>
      <c r="R31" s="116"/>
      <c r="S31" s="116"/>
    </row>
    <row r="32" spans="2:19" ht="19.8" customHeight="1" x14ac:dyDescent="0.25">
      <c r="B32" s="79" t="str">
        <f>$E$6&amp;"21"</f>
        <v>21</v>
      </c>
      <c r="C32" s="115" t="str">
        <f>IFERROR(VLOOKUP(B32,MasterList!A:B,2,FALSE),"")</f>
        <v/>
      </c>
      <c r="D32" s="115"/>
      <c r="E32" s="115"/>
      <c r="F32" s="115"/>
      <c r="G32" s="75"/>
      <c r="H32" s="76"/>
      <c r="I32" s="76"/>
      <c r="J32" s="76"/>
      <c r="K32" s="76"/>
      <c r="L32" s="76"/>
      <c r="M32" s="2" t="str">
        <f t="shared" ref="M32:M35" si="2">IF(SUM(H32:L32)=G32, "Yes", "No")</f>
        <v>Yes</v>
      </c>
      <c r="N32" s="77"/>
      <c r="O32" s="46" t="str">
        <f t="shared" ref="O32:O35" si="3">IF(OR(ISBLANK(N32),ISBLANK(N32),N32=0),"",G32/N32)</f>
        <v/>
      </c>
      <c r="P32" s="116"/>
      <c r="Q32" s="116"/>
      <c r="R32" s="116"/>
      <c r="S32" s="116"/>
    </row>
    <row r="33" spans="2:19" ht="19.8" customHeight="1" x14ac:dyDescent="0.25">
      <c r="B33" s="79" t="str">
        <f>$E$6&amp;"22"</f>
        <v>22</v>
      </c>
      <c r="C33" s="115" t="str">
        <f>IFERROR(VLOOKUP(B33,MasterList!A:B,2,FALSE),"")</f>
        <v/>
      </c>
      <c r="D33" s="115"/>
      <c r="E33" s="115"/>
      <c r="F33" s="115"/>
      <c r="G33" s="75"/>
      <c r="H33" s="76"/>
      <c r="I33" s="76"/>
      <c r="J33" s="76"/>
      <c r="K33" s="76"/>
      <c r="L33" s="76"/>
      <c r="M33" s="2" t="str">
        <f t="shared" si="2"/>
        <v>Yes</v>
      </c>
      <c r="N33" s="77"/>
      <c r="O33" s="46" t="str">
        <f t="shared" si="3"/>
        <v/>
      </c>
      <c r="P33" s="116"/>
      <c r="Q33" s="116"/>
      <c r="R33" s="116"/>
      <c r="S33" s="116"/>
    </row>
    <row r="34" spans="2:19" ht="19.8" customHeight="1" x14ac:dyDescent="0.25">
      <c r="B34" s="79" t="str">
        <f>$E$6&amp;"23"</f>
        <v>23</v>
      </c>
      <c r="C34" s="115" t="str">
        <f>IFERROR(VLOOKUP(B34,MasterList!A:B,2,FALSE),"")</f>
        <v/>
      </c>
      <c r="D34" s="115"/>
      <c r="E34" s="115"/>
      <c r="F34" s="115"/>
      <c r="G34" s="75"/>
      <c r="H34" s="76"/>
      <c r="I34" s="76"/>
      <c r="J34" s="76"/>
      <c r="K34" s="76"/>
      <c r="L34" s="76"/>
      <c r="M34" s="2" t="str">
        <f t="shared" si="2"/>
        <v>Yes</v>
      </c>
      <c r="N34" s="77"/>
      <c r="O34" s="46" t="str">
        <f t="shared" si="3"/>
        <v/>
      </c>
      <c r="P34" s="116"/>
      <c r="Q34" s="116"/>
      <c r="R34" s="116"/>
      <c r="S34" s="116"/>
    </row>
    <row r="35" spans="2:19" ht="19.8" customHeight="1" x14ac:dyDescent="0.25">
      <c r="B35" s="79" t="str">
        <f>$E$6&amp;"24"</f>
        <v>24</v>
      </c>
      <c r="C35" s="115" t="str">
        <f>IFERROR(VLOOKUP(B35,MasterList!A:B,2,FALSE),"")</f>
        <v/>
      </c>
      <c r="D35" s="115"/>
      <c r="E35" s="115"/>
      <c r="F35" s="115"/>
      <c r="G35" s="75"/>
      <c r="H35" s="76"/>
      <c r="I35" s="76"/>
      <c r="J35" s="76"/>
      <c r="K35" s="76"/>
      <c r="L35" s="76"/>
      <c r="M35" s="2" t="str">
        <f t="shared" si="2"/>
        <v>Yes</v>
      </c>
      <c r="N35" s="77"/>
      <c r="O35" s="46" t="str">
        <f t="shared" si="3"/>
        <v/>
      </c>
      <c r="P35" s="116"/>
      <c r="Q35" s="116"/>
      <c r="R35" s="116"/>
      <c r="S35" s="116"/>
    </row>
    <row r="36" spans="2:19" ht="19.8" customHeight="1" x14ac:dyDescent="0.25">
      <c r="B36" s="79" t="str">
        <f>$E$6&amp;"25"</f>
        <v>25</v>
      </c>
      <c r="C36" s="115" t="str">
        <f>IFERROR(VLOOKUP(B36,MasterList!A:B,2,FALSE),"")</f>
        <v/>
      </c>
      <c r="D36" s="115"/>
      <c r="E36" s="115"/>
      <c r="F36" s="115"/>
      <c r="G36" s="75"/>
      <c r="H36" s="76"/>
      <c r="I36" s="76"/>
      <c r="J36" s="76"/>
      <c r="K36" s="76"/>
      <c r="L36" s="76"/>
      <c r="M36" s="2" t="str">
        <f t="shared" ref="M36:M62" si="4">IF(SUM(H36:L36)=G36, "Yes", "No")</f>
        <v>Yes</v>
      </c>
      <c r="N36" s="77"/>
      <c r="O36" s="46" t="str">
        <f t="shared" ref="O36:O62" si="5">IF(OR(ISBLANK(N36),ISBLANK(N36),N36=0),"",G36/N36)</f>
        <v/>
      </c>
      <c r="P36" s="116"/>
      <c r="Q36" s="116"/>
      <c r="R36" s="116"/>
      <c r="S36" s="116"/>
    </row>
    <row r="37" spans="2:19" ht="19.8" customHeight="1" x14ac:dyDescent="0.25">
      <c r="B37" s="79" t="str">
        <f>$E$6&amp;"26"</f>
        <v>26</v>
      </c>
      <c r="C37" s="115" t="str">
        <f>IFERROR(VLOOKUP(B37,MasterList!A:B,2,FALSE),"")</f>
        <v/>
      </c>
      <c r="D37" s="115"/>
      <c r="E37" s="115"/>
      <c r="F37" s="115"/>
      <c r="G37" s="75"/>
      <c r="H37" s="76"/>
      <c r="I37" s="76"/>
      <c r="J37" s="76"/>
      <c r="K37" s="76"/>
      <c r="L37" s="76"/>
      <c r="M37" s="2" t="str">
        <f t="shared" si="4"/>
        <v>Yes</v>
      </c>
      <c r="N37" s="77"/>
      <c r="O37" s="46" t="str">
        <f t="shared" si="5"/>
        <v/>
      </c>
      <c r="P37" s="116"/>
      <c r="Q37" s="116"/>
      <c r="R37" s="116"/>
      <c r="S37" s="116"/>
    </row>
    <row r="38" spans="2:19" ht="19.8" customHeight="1" x14ac:dyDescent="0.25">
      <c r="B38" s="79" t="str">
        <f>$E$6&amp;"27"</f>
        <v>27</v>
      </c>
      <c r="C38" s="115" t="str">
        <f>IFERROR(VLOOKUP(B38,MasterList!A:B,2,FALSE),"")</f>
        <v/>
      </c>
      <c r="D38" s="115"/>
      <c r="E38" s="115"/>
      <c r="F38" s="115"/>
      <c r="G38" s="75"/>
      <c r="H38" s="76"/>
      <c r="I38" s="76"/>
      <c r="J38" s="76"/>
      <c r="K38" s="76"/>
      <c r="L38" s="76"/>
      <c r="M38" s="2" t="str">
        <f t="shared" si="4"/>
        <v>Yes</v>
      </c>
      <c r="N38" s="77"/>
      <c r="O38" s="46" t="str">
        <f t="shared" si="5"/>
        <v/>
      </c>
      <c r="P38" s="116"/>
      <c r="Q38" s="116"/>
      <c r="R38" s="116"/>
      <c r="S38" s="116"/>
    </row>
    <row r="39" spans="2:19" ht="19.8" customHeight="1" x14ac:dyDescent="0.25">
      <c r="B39" s="79" t="str">
        <f>$E$6&amp;"28"</f>
        <v>28</v>
      </c>
      <c r="C39" s="115" t="str">
        <f>IFERROR(VLOOKUP(B39,MasterList!A:B,2,FALSE),"")</f>
        <v/>
      </c>
      <c r="D39" s="115"/>
      <c r="E39" s="115"/>
      <c r="F39" s="115"/>
      <c r="G39" s="75"/>
      <c r="H39" s="76"/>
      <c r="I39" s="76"/>
      <c r="J39" s="76"/>
      <c r="K39" s="76"/>
      <c r="L39" s="76"/>
      <c r="M39" s="2" t="str">
        <f t="shared" si="4"/>
        <v>Yes</v>
      </c>
      <c r="N39" s="77"/>
      <c r="O39" s="46" t="str">
        <f t="shared" si="5"/>
        <v/>
      </c>
      <c r="P39" s="116"/>
      <c r="Q39" s="116"/>
      <c r="R39" s="116"/>
      <c r="S39" s="116"/>
    </row>
    <row r="40" spans="2:19" ht="19.8" customHeight="1" x14ac:dyDescent="0.25">
      <c r="B40" s="79" t="str">
        <f>$E$6&amp;"29"</f>
        <v>29</v>
      </c>
      <c r="C40" s="115" t="str">
        <f>IFERROR(VLOOKUP(B40,MasterList!A:B,2,FALSE),"")</f>
        <v/>
      </c>
      <c r="D40" s="115"/>
      <c r="E40" s="115"/>
      <c r="F40" s="115"/>
      <c r="G40" s="75"/>
      <c r="H40" s="76"/>
      <c r="I40" s="76"/>
      <c r="J40" s="76"/>
      <c r="K40" s="76"/>
      <c r="L40" s="76"/>
      <c r="M40" s="2" t="str">
        <f t="shared" si="4"/>
        <v>Yes</v>
      </c>
      <c r="N40" s="77"/>
      <c r="O40" s="46" t="str">
        <f t="shared" si="5"/>
        <v/>
      </c>
      <c r="P40" s="116"/>
      <c r="Q40" s="116"/>
      <c r="R40" s="116"/>
      <c r="S40" s="116"/>
    </row>
    <row r="41" spans="2:19" ht="19.8" customHeight="1" x14ac:dyDescent="0.25">
      <c r="B41" s="79" t="str">
        <f>$E$6&amp;"30"</f>
        <v>30</v>
      </c>
      <c r="C41" s="115" t="str">
        <f>IFERROR(VLOOKUP(B41,MasterList!A:B,2,FALSE),"")</f>
        <v/>
      </c>
      <c r="D41" s="115"/>
      <c r="E41" s="115"/>
      <c r="F41" s="115"/>
      <c r="G41" s="75"/>
      <c r="H41" s="76"/>
      <c r="I41" s="76"/>
      <c r="J41" s="76"/>
      <c r="K41" s="76"/>
      <c r="L41" s="76"/>
      <c r="M41" s="2" t="str">
        <f t="shared" si="4"/>
        <v>Yes</v>
      </c>
      <c r="N41" s="77"/>
      <c r="O41" s="46" t="str">
        <f t="shared" si="5"/>
        <v/>
      </c>
      <c r="P41" s="116"/>
      <c r="Q41" s="116"/>
      <c r="R41" s="116"/>
      <c r="S41" s="116"/>
    </row>
    <row r="42" spans="2:19" ht="19.8" customHeight="1" x14ac:dyDescent="0.25">
      <c r="B42" s="79" t="str">
        <f>$E$6&amp;"31"</f>
        <v>31</v>
      </c>
      <c r="C42" s="115" t="str">
        <f>IFERROR(VLOOKUP(B42,MasterList!A:B,2,FALSE),"")</f>
        <v/>
      </c>
      <c r="D42" s="115"/>
      <c r="E42" s="115"/>
      <c r="F42" s="115"/>
      <c r="G42" s="75"/>
      <c r="H42" s="76"/>
      <c r="I42" s="76"/>
      <c r="J42" s="76"/>
      <c r="K42" s="76"/>
      <c r="L42" s="76"/>
      <c r="M42" s="2" t="str">
        <f t="shared" si="4"/>
        <v>Yes</v>
      </c>
      <c r="N42" s="77"/>
      <c r="O42" s="46" t="str">
        <f t="shared" si="5"/>
        <v/>
      </c>
      <c r="P42" s="116"/>
      <c r="Q42" s="116"/>
      <c r="R42" s="116"/>
      <c r="S42" s="116"/>
    </row>
    <row r="43" spans="2:19" ht="19.8" customHeight="1" x14ac:dyDescent="0.25">
      <c r="B43" s="79" t="str">
        <f>$E$6&amp;"32"</f>
        <v>32</v>
      </c>
      <c r="C43" s="115" t="str">
        <f>IFERROR(VLOOKUP(B43,MasterList!A:B,2,FALSE),"")</f>
        <v/>
      </c>
      <c r="D43" s="115"/>
      <c r="E43" s="115"/>
      <c r="F43" s="115"/>
      <c r="G43" s="75"/>
      <c r="H43" s="76"/>
      <c r="I43" s="76"/>
      <c r="J43" s="76"/>
      <c r="K43" s="76"/>
      <c r="L43" s="76"/>
      <c r="M43" s="2" t="str">
        <f t="shared" si="4"/>
        <v>Yes</v>
      </c>
      <c r="N43" s="77"/>
      <c r="O43" s="46" t="str">
        <f t="shared" si="5"/>
        <v/>
      </c>
      <c r="P43" s="116"/>
      <c r="Q43" s="116"/>
      <c r="R43" s="116"/>
      <c r="S43" s="116"/>
    </row>
    <row r="44" spans="2:19" ht="19.8" customHeight="1" x14ac:dyDescent="0.25">
      <c r="B44" s="79" t="str">
        <f>$E$6&amp;"33"</f>
        <v>33</v>
      </c>
      <c r="C44" s="115" t="str">
        <f>IFERROR(VLOOKUP(B44,MasterList!A:B,2,FALSE),"")</f>
        <v/>
      </c>
      <c r="D44" s="115"/>
      <c r="E44" s="115"/>
      <c r="F44" s="115"/>
      <c r="G44" s="75"/>
      <c r="H44" s="76"/>
      <c r="I44" s="76"/>
      <c r="J44" s="76"/>
      <c r="K44" s="76"/>
      <c r="L44" s="76"/>
      <c r="M44" s="2" t="str">
        <f t="shared" si="4"/>
        <v>Yes</v>
      </c>
      <c r="N44" s="77"/>
      <c r="O44" s="46" t="str">
        <f t="shared" si="5"/>
        <v/>
      </c>
      <c r="P44" s="116"/>
      <c r="Q44" s="116"/>
      <c r="R44" s="116"/>
      <c r="S44" s="116"/>
    </row>
    <row r="45" spans="2:19" ht="19.8" customHeight="1" x14ac:dyDescent="0.25">
      <c r="B45" s="79" t="str">
        <f>$E$6&amp;"34"</f>
        <v>34</v>
      </c>
      <c r="C45" s="115" t="str">
        <f>IFERROR(VLOOKUP(B45,MasterList!A:B,2,FALSE),"")</f>
        <v/>
      </c>
      <c r="D45" s="115"/>
      <c r="E45" s="115"/>
      <c r="F45" s="115"/>
      <c r="G45" s="75"/>
      <c r="H45" s="76"/>
      <c r="I45" s="76"/>
      <c r="J45" s="76"/>
      <c r="K45" s="76"/>
      <c r="L45" s="76"/>
      <c r="M45" s="2" t="str">
        <f t="shared" si="4"/>
        <v>Yes</v>
      </c>
      <c r="N45" s="77"/>
      <c r="O45" s="46" t="str">
        <f t="shared" si="5"/>
        <v/>
      </c>
      <c r="P45" s="116"/>
      <c r="Q45" s="116"/>
      <c r="R45" s="116"/>
      <c r="S45" s="116"/>
    </row>
    <row r="46" spans="2:19" ht="19.8" customHeight="1" x14ac:dyDescent="0.25">
      <c r="B46" s="79" t="str">
        <f>$E$6&amp;"35"</f>
        <v>35</v>
      </c>
      <c r="C46" s="115" t="str">
        <f>IFERROR(VLOOKUP(B46,MasterList!A:B,2,FALSE),"")</f>
        <v/>
      </c>
      <c r="D46" s="115"/>
      <c r="E46" s="115"/>
      <c r="F46" s="115"/>
      <c r="G46" s="75"/>
      <c r="H46" s="76"/>
      <c r="I46" s="76"/>
      <c r="J46" s="76"/>
      <c r="K46" s="76"/>
      <c r="L46" s="76"/>
      <c r="M46" s="2" t="str">
        <f t="shared" si="4"/>
        <v>Yes</v>
      </c>
      <c r="N46" s="77"/>
      <c r="O46" s="46" t="str">
        <f t="shared" si="5"/>
        <v/>
      </c>
      <c r="P46" s="116"/>
      <c r="Q46" s="116"/>
      <c r="R46" s="116"/>
      <c r="S46" s="116"/>
    </row>
    <row r="47" spans="2:19" ht="19.8" customHeight="1" x14ac:dyDescent="0.25">
      <c r="B47" s="79" t="str">
        <f>$E$6&amp;"36"</f>
        <v>36</v>
      </c>
      <c r="C47" s="115" t="str">
        <f>IFERROR(VLOOKUP(B47,MasterList!A:B,2,FALSE),"")</f>
        <v/>
      </c>
      <c r="D47" s="115"/>
      <c r="E47" s="115"/>
      <c r="F47" s="115"/>
      <c r="G47" s="75"/>
      <c r="H47" s="76"/>
      <c r="I47" s="76"/>
      <c r="J47" s="76"/>
      <c r="K47" s="76"/>
      <c r="L47" s="76"/>
      <c r="M47" s="2" t="str">
        <f t="shared" si="4"/>
        <v>Yes</v>
      </c>
      <c r="N47" s="77"/>
      <c r="O47" s="46" t="str">
        <f t="shared" si="5"/>
        <v/>
      </c>
      <c r="P47" s="116"/>
      <c r="Q47" s="116"/>
      <c r="R47" s="116"/>
      <c r="S47" s="116"/>
    </row>
    <row r="48" spans="2:19" ht="19.8" customHeight="1" x14ac:dyDescent="0.25">
      <c r="B48" s="79" t="str">
        <f>$E$6&amp;"37"</f>
        <v>37</v>
      </c>
      <c r="C48" s="115" t="str">
        <f>IFERROR(VLOOKUP(B48,MasterList!A:B,2,FALSE),"")</f>
        <v/>
      </c>
      <c r="D48" s="115"/>
      <c r="E48" s="115"/>
      <c r="F48" s="115"/>
      <c r="G48" s="75"/>
      <c r="H48" s="76"/>
      <c r="I48" s="76"/>
      <c r="J48" s="76"/>
      <c r="K48" s="76"/>
      <c r="L48" s="76"/>
      <c r="M48" s="2" t="str">
        <f t="shared" si="4"/>
        <v>Yes</v>
      </c>
      <c r="N48" s="77"/>
      <c r="O48" s="46" t="str">
        <f t="shared" si="5"/>
        <v/>
      </c>
      <c r="P48" s="116"/>
      <c r="Q48" s="116"/>
      <c r="R48" s="116"/>
      <c r="S48" s="116"/>
    </row>
    <row r="49" spans="2:19" ht="19.8" customHeight="1" x14ac:dyDescent="0.25">
      <c r="B49" s="79" t="str">
        <f>$E$6&amp;"38"</f>
        <v>38</v>
      </c>
      <c r="C49" s="115" t="str">
        <f>IFERROR(VLOOKUP(B49,MasterList!A:B,2,FALSE),"")</f>
        <v/>
      </c>
      <c r="D49" s="115"/>
      <c r="E49" s="115"/>
      <c r="F49" s="115"/>
      <c r="G49" s="75"/>
      <c r="H49" s="76"/>
      <c r="I49" s="76"/>
      <c r="J49" s="76"/>
      <c r="K49" s="76"/>
      <c r="L49" s="76"/>
      <c r="M49" s="2" t="str">
        <f t="shared" si="4"/>
        <v>Yes</v>
      </c>
      <c r="N49" s="77"/>
      <c r="O49" s="46" t="str">
        <f t="shared" si="5"/>
        <v/>
      </c>
      <c r="P49" s="116"/>
      <c r="Q49" s="116"/>
      <c r="R49" s="116"/>
      <c r="S49" s="116"/>
    </row>
    <row r="50" spans="2:19" ht="19.8" customHeight="1" x14ac:dyDescent="0.25">
      <c r="B50" s="79" t="str">
        <f>$E$6&amp;"39"</f>
        <v>39</v>
      </c>
      <c r="C50" s="115" t="str">
        <f>IFERROR(VLOOKUP(B50,MasterList!A:B,2,FALSE),"")</f>
        <v/>
      </c>
      <c r="D50" s="115"/>
      <c r="E50" s="115"/>
      <c r="F50" s="115"/>
      <c r="G50" s="75"/>
      <c r="H50" s="76"/>
      <c r="I50" s="76"/>
      <c r="J50" s="76"/>
      <c r="K50" s="76"/>
      <c r="L50" s="76"/>
      <c r="M50" s="2" t="str">
        <f t="shared" si="4"/>
        <v>Yes</v>
      </c>
      <c r="N50" s="77"/>
      <c r="O50" s="46" t="str">
        <f t="shared" si="5"/>
        <v/>
      </c>
      <c r="P50" s="116"/>
      <c r="Q50" s="116"/>
      <c r="R50" s="116"/>
      <c r="S50" s="116"/>
    </row>
    <row r="51" spans="2:19" ht="19.8" customHeight="1" x14ac:dyDescent="0.25">
      <c r="B51" s="79" t="str">
        <f>$E$6&amp;"40"</f>
        <v>40</v>
      </c>
      <c r="C51" s="115" t="str">
        <f>IFERROR(VLOOKUP(B51,MasterList!A:B,2,FALSE),"")</f>
        <v/>
      </c>
      <c r="D51" s="115"/>
      <c r="E51" s="115"/>
      <c r="F51" s="115"/>
      <c r="G51" s="75"/>
      <c r="H51" s="76"/>
      <c r="I51" s="76"/>
      <c r="J51" s="76"/>
      <c r="K51" s="76"/>
      <c r="L51" s="76"/>
      <c r="M51" s="2" t="str">
        <f t="shared" si="4"/>
        <v>Yes</v>
      </c>
      <c r="N51" s="77"/>
      <c r="O51" s="46" t="str">
        <f t="shared" si="5"/>
        <v/>
      </c>
      <c r="P51" s="116"/>
      <c r="Q51" s="116"/>
      <c r="R51" s="116"/>
      <c r="S51" s="116"/>
    </row>
    <row r="52" spans="2:19" ht="19.8" customHeight="1" x14ac:dyDescent="0.25">
      <c r="B52" s="79" t="str">
        <f>$E$6&amp;"41"</f>
        <v>41</v>
      </c>
      <c r="C52" s="115" t="str">
        <f>IFERROR(VLOOKUP(B52,MasterList!A:B,2,FALSE),"")</f>
        <v/>
      </c>
      <c r="D52" s="115"/>
      <c r="E52" s="115"/>
      <c r="F52" s="115"/>
      <c r="G52" s="75"/>
      <c r="H52" s="76"/>
      <c r="I52" s="76"/>
      <c r="J52" s="76"/>
      <c r="K52" s="76"/>
      <c r="L52" s="76"/>
      <c r="M52" s="2" t="str">
        <f t="shared" si="4"/>
        <v>Yes</v>
      </c>
      <c r="N52" s="77"/>
      <c r="O52" s="46" t="str">
        <f t="shared" si="5"/>
        <v/>
      </c>
      <c r="P52" s="116"/>
      <c r="Q52" s="116"/>
      <c r="R52" s="116"/>
      <c r="S52" s="116"/>
    </row>
    <row r="53" spans="2:19" ht="19.8" customHeight="1" x14ac:dyDescent="0.25">
      <c r="B53" s="79" t="str">
        <f>$E$6&amp;"42"</f>
        <v>42</v>
      </c>
      <c r="C53" s="115" t="str">
        <f>IFERROR(VLOOKUP(B53,MasterList!A:B,2,FALSE),"")</f>
        <v/>
      </c>
      <c r="D53" s="115"/>
      <c r="E53" s="115"/>
      <c r="F53" s="115"/>
      <c r="G53" s="75"/>
      <c r="H53" s="76"/>
      <c r="I53" s="76"/>
      <c r="J53" s="76"/>
      <c r="K53" s="76"/>
      <c r="L53" s="76"/>
      <c r="M53" s="2" t="str">
        <f t="shared" si="4"/>
        <v>Yes</v>
      </c>
      <c r="N53" s="77"/>
      <c r="O53" s="46" t="str">
        <f t="shared" si="5"/>
        <v/>
      </c>
      <c r="P53" s="116"/>
      <c r="Q53" s="116"/>
      <c r="R53" s="116"/>
      <c r="S53" s="116"/>
    </row>
    <row r="54" spans="2:19" ht="19.8" customHeight="1" x14ac:dyDescent="0.25">
      <c r="B54" s="79" t="str">
        <f>$E$6&amp;"43"</f>
        <v>43</v>
      </c>
      <c r="C54" s="115" t="str">
        <f>IFERROR(VLOOKUP(B54,MasterList!A:B,2,FALSE),"")</f>
        <v/>
      </c>
      <c r="D54" s="115"/>
      <c r="E54" s="115"/>
      <c r="F54" s="115"/>
      <c r="G54" s="75"/>
      <c r="H54" s="76"/>
      <c r="I54" s="76"/>
      <c r="J54" s="76"/>
      <c r="K54" s="76"/>
      <c r="L54" s="76"/>
      <c r="M54" s="2" t="str">
        <f t="shared" si="4"/>
        <v>Yes</v>
      </c>
      <c r="N54" s="77"/>
      <c r="O54" s="46" t="str">
        <f t="shared" si="5"/>
        <v/>
      </c>
      <c r="P54" s="116"/>
      <c r="Q54" s="116"/>
      <c r="R54" s="116"/>
      <c r="S54" s="116"/>
    </row>
    <row r="55" spans="2:19" ht="19.8" customHeight="1" x14ac:dyDescent="0.25">
      <c r="B55" s="79" t="str">
        <f>$E$6&amp;"44"</f>
        <v>44</v>
      </c>
      <c r="C55" s="115" t="str">
        <f>IFERROR(VLOOKUP(B55,MasterList!A:B,2,FALSE),"")</f>
        <v/>
      </c>
      <c r="D55" s="115"/>
      <c r="E55" s="115"/>
      <c r="F55" s="115"/>
      <c r="G55" s="75"/>
      <c r="H55" s="76"/>
      <c r="I55" s="76"/>
      <c r="J55" s="76"/>
      <c r="K55" s="76"/>
      <c r="L55" s="76"/>
      <c r="M55" s="2" t="str">
        <f t="shared" si="4"/>
        <v>Yes</v>
      </c>
      <c r="N55" s="77"/>
      <c r="O55" s="46" t="str">
        <f t="shared" si="5"/>
        <v/>
      </c>
      <c r="P55" s="116"/>
      <c r="Q55" s="116"/>
      <c r="R55" s="116"/>
      <c r="S55" s="116"/>
    </row>
    <row r="56" spans="2:19" ht="19.8" customHeight="1" x14ac:dyDescent="0.25">
      <c r="B56" s="79" t="str">
        <f>$E$6&amp;"45"</f>
        <v>45</v>
      </c>
      <c r="C56" s="115" t="str">
        <f>IFERROR(VLOOKUP(B56,MasterList!A:B,2,FALSE),"")</f>
        <v/>
      </c>
      <c r="D56" s="115"/>
      <c r="E56" s="115"/>
      <c r="F56" s="115"/>
      <c r="G56" s="75"/>
      <c r="H56" s="76"/>
      <c r="I56" s="76"/>
      <c r="J56" s="76"/>
      <c r="K56" s="76"/>
      <c r="L56" s="76"/>
      <c r="M56" s="2" t="str">
        <f t="shared" si="4"/>
        <v>Yes</v>
      </c>
      <c r="N56" s="77"/>
      <c r="O56" s="46" t="str">
        <f t="shared" si="5"/>
        <v/>
      </c>
      <c r="P56" s="116"/>
      <c r="Q56" s="116"/>
      <c r="R56" s="116"/>
      <c r="S56" s="116"/>
    </row>
    <row r="57" spans="2:19" ht="19.8" customHeight="1" x14ac:dyDescent="0.25">
      <c r="B57" s="79" t="str">
        <f>$E$6&amp;"46"</f>
        <v>46</v>
      </c>
      <c r="C57" s="115" t="str">
        <f>IFERROR(VLOOKUP(B57,MasterList!A:B,2,FALSE),"")</f>
        <v/>
      </c>
      <c r="D57" s="115"/>
      <c r="E57" s="115"/>
      <c r="F57" s="115"/>
      <c r="G57" s="75"/>
      <c r="H57" s="76"/>
      <c r="I57" s="76"/>
      <c r="J57" s="76"/>
      <c r="K57" s="76"/>
      <c r="L57" s="76"/>
      <c r="M57" s="2" t="str">
        <f t="shared" si="4"/>
        <v>Yes</v>
      </c>
      <c r="N57" s="77"/>
      <c r="O57" s="46" t="str">
        <f t="shared" si="5"/>
        <v/>
      </c>
      <c r="P57" s="116"/>
      <c r="Q57" s="116"/>
      <c r="R57" s="116"/>
      <c r="S57" s="116"/>
    </row>
    <row r="58" spans="2:19" ht="19.8" customHeight="1" x14ac:dyDescent="0.25">
      <c r="B58" s="79" t="str">
        <f>$E$6&amp;"47"</f>
        <v>47</v>
      </c>
      <c r="C58" s="115" t="str">
        <f>IFERROR(VLOOKUP(B58,MasterList!A:B,2,FALSE),"")</f>
        <v/>
      </c>
      <c r="D58" s="115"/>
      <c r="E58" s="115"/>
      <c r="F58" s="115"/>
      <c r="G58" s="75"/>
      <c r="H58" s="76"/>
      <c r="I58" s="76"/>
      <c r="J58" s="76"/>
      <c r="K58" s="76"/>
      <c r="L58" s="76"/>
      <c r="M58" s="2" t="str">
        <f t="shared" si="4"/>
        <v>Yes</v>
      </c>
      <c r="N58" s="77"/>
      <c r="O58" s="46" t="str">
        <f t="shared" si="5"/>
        <v/>
      </c>
      <c r="P58" s="116"/>
      <c r="Q58" s="116"/>
      <c r="R58" s="116"/>
      <c r="S58" s="116"/>
    </row>
    <row r="59" spans="2:19" ht="19.8" customHeight="1" x14ac:dyDescent="0.25">
      <c r="B59" s="79" t="str">
        <f>$E$6&amp;"48"</f>
        <v>48</v>
      </c>
      <c r="C59" s="115" t="str">
        <f>IFERROR(VLOOKUP(B59,MasterList!A:B,2,FALSE),"")</f>
        <v/>
      </c>
      <c r="D59" s="115"/>
      <c r="E59" s="115"/>
      <c r="F59" s="115"/>
      <c r="G59" s="75"/>
      <c r="H59" s="76"/>
      <c r="I59" s="76"/>
      <c r="J59" s="76"/>
      <c r="K59" s="76"/>
      <c r="L59" s="76"/>
      <c r="M59" s="2" t="str">
        <f t="shared" si="4"/>
        <v>Yes</v>
      </c>
      <c r="N59" s="77"/>
      <c r="O59" s="46" t="str">
        <f t="shared" si="5"/>
        <v/>
      </c>
      <c r="P59" s="116"/>
      <c r="Q59" s="116"/>
      <c r="R59" s="116"/>
      <c r="S59" s="116"/>
    </row>
    <row r="60" spans="2:19" ht="19.8" customHeight="1" x14ac:dyDescent="0.25">
      <c r="B60" s="79" t="str">
        <f>$E$6&amp;"49"</f>
        <v>49</v>
      </c>
      <c r="C60" s="115" t="str">
        <f>IFERROR(VLOOKUP(B60,MasterList!A:B,2,FALSE),"")</f>
        <v/>
      </c>
      <c r="D60" s="115"/>
      <c r="E60" s="115"/>
      <c r="F60" s="115"/>
      <c r="G60" s="75"/>
      <c r="H60" s="76"/>
      <c r="I60" s="76"/>
      <c r="J60" s="76"/>
      <c r="K60" s="76"/>
      <c r="L60" s="76"/>
      <c r="M60" s="2" t="str">
        <f t="shared" si="4"/>
        <v>Yes</v>
      </c>
      <c r="N60" s="77"/>
      <c r="O60" s="46" t="str">
        <f t="shared" si="5"/>
        <v/>
      </c>
      <c r="P60" s="116"/>
      <c r="Q60" s="116"/>
      <c r="R60" s="116"/>
      <c r="S60" s="116"/>
    </row>
    <row r="61" spans="2:19" ht="19.8" customHeight="1" x14ac:dyDescent="0.25">
      <c r="B61" s="79" t="str">
        <f>$E$6&amp;"50"</f>
        <v>50</v>
      </c>
      <c r="C61" s="115" t="str">
        <f>IFERROR(VLOOKUP(B61,MasterList!A:B,2,FALSE),"")</f>
        <v/>
      </c>
      <c r="D61" s="115"/>
      <c r="E61" s="115"/>
      <c r="F61" s="115"/>
      <c r="G61" s="75"/>
      <c r="H61" s="76"/>
      <c r="I61" s="76"/>
      <c r="J61" s="76"/>
      <c r="K61" s="76"/>
      <c r="L61" s="76"/>
      <c r="M61" s="2" t="str">
        <f t="shared" si="4"/>
        <v>Yes</v>
      </c>
      <c r="N61" s="77"/>
      <c r="O61" s="46" t="str">
        <f t="shared" si="5"/>
        <v/>
      </c>
      <c r="P61" s="116"/>
      <c r="Q61" s="116"/>
      <c r="R61" s="116"/>
      <c r="S61" s="116"/>
    </row>
    <row r="62" spans="2:19" ht="19.8" customHeight="1" x14ac:dyDescent="0.25">
      <c r="B62" s="79" t="str">
        <f>$E$6&amp;"51"</f>
        <v>51</v>
      </c>
      <c r="C62" s="115" t="str">
        <f>IFERROR(VLOOKUP(B62,MasterList!A:B,2,FALSE),"")</f>
        <v/>
      </c>
      <c r="D62" s="115"/>
      <c r="E62" s="115"/>
      <c r="F62" s="115"/>
      <c r="G62" s="75"/>
      <c r="H62" s="76"/>
      <c r="I62" s="76"/>
      <c r="J62" s="76"/>
      <c r="K62" s="76"/>
      <c r="L62" s="76"/>
      <c r="M62" s="2" t="str">
        <f t="shared" si="4"/>
        <v>Yes</v>
      </c>
      <c r="N62" s="77"/>
      <c r="O62" s="46" t="str">
        <f t="shared" si="5"/>
        <v/>
      </c>
      <c r="P62" s="116"/>
      <c r="Q62" s="116"/>
      <c r="R62" s="116"/>
      <c r="S62" s="116"/>
    </row>
    <row r="63" spans="2:19" ht="19.8" customHeight="1" x14ac:dyDescent="0.25">
      <c r="B63" s="79" t="str">
        <f>$E$6&amp;"52"</f>
        <v>52</v>
      </c>
      <c r="C63" s="115" t="str">
        <f>IFERROR(VLOOKUP(B63,MasterList!A:B,2,FALSE),"")</f>
        <v/>
      </c>
      <c r="D63" s="115"/>
      <c r="E63" s="115"/>
      <c r="F63" s="115"/>
      <c r="G63" s="75"/>
      <c r="H63" s="76"/>
      <c r="I63" s="76"/>
      <c r="J63" s="76"/>
      <c r="K63" s="76"/>
      <c r="L63" s="76"/>
      <c r="M63" s="2" t="str">
        <f t="shared" ref="M63:M73" si="6">IF(SUM(H63:L63)=G63, "Yes", "No")</f>
        <v>Yes</v>
      </c>
      <c r="N63" s="77"/>
      <c r="O63" s="46" t="str">
        <f t="shared" ref="O63:O73" si="7">IF(OR(ISBLANK(N63),ISBLANK(N63),N63=0),"",G63/N63)</f>
        <v/>
      </c>
      <c r="P63" s="116"/>
      <c r="Q63" s="116"/>
      <c r="R63" s="116"/>
      <c r="S63" s="116"/>
    </row>
    <row r="64" spans="2:19" ht="19.8" customHeight="1" x14ac:dyDescent="0.25">
      <c r="B64" s="79" t="str">
        <f>$E$6&amp;"53"</f>
        <v>53</v>
      </c>
      <c r="C64" s="115" t="str">
        <f>IFERROR(VLOOKUP(B64,MasterList!A:B,2,FALSE),"")</f>
        <v/>
      </c>
      <c r="D64" s="115"/>
      <c r="E64" s="115"/>
      <c r="F64" s="115"/>
      <c r="G64" s="75"/>
      <c r="H64" s="76"/>
      <c r="I64" s="76"/>
      <c r="J64" s="76"/>
      <c r="K64" s="76"/>
      <c r="L64" s="76"/>
      <c r="M64" s="2" t="str">
        <f t="shared" si="6"/>
        <v>Yes</v>
      </c>
      <c r="N64" s="77"/>
      <c r="O64" s="46" t="str">
        <f t="shared" si="7"/>
        <v/>
      </c>
      <c r="P64" s="116"/>
      <c r="Q64" s="116"/>
      <c r="R64" s="116"/>
      <c r="S64" s="116"/>
    </row>
    <row r="65" spans="2:19" ht="19.8" customHeight="1" x14ac:dyDescent="0.25">
      <c r="B65" s="79" t="str">
        <f>$E$6&amp;"54"</f>
        <v>54</v>
      </c>
      <c r="C65" s="115" t="str">
        <f>IFERROR(VLOOKUP(B65,MasterList!A:B,2,FALSE),"")</f>
        <v/>
      </c>
      <c r="D65" s="115"/>
      <c r="E65" s="115"/>
      <c r="F65" s="115"/>
      <c r="G65" s="75"/>
      <c r="H65" s="76"/>
      <c r="I65" s="76"/>
      <c r="J65" s="76"/>
      <c r="K65" s="76"/>
      <c r="L65" s="76"/>
      <c r="M65" s="2" t="str">
        <f t="shared" si="6"/>
        <v>Yes</v>
      </c>
      <c r="N65" s="77"/>
      <c r="O65" s="46" t="str">
        <f t="shared" si="7"/>
        <v/>
      </c>
      <c r="P65" s="116"/>
      <c r="Q65" s="116"/>
      <c r="R65" s="116"/>
      <c r="S65" s="116"/>
    </row>
    <row r="66" spans="2:19" ht="19.8" customHeight="1" x14ac:dyDescent="0.25">
      <c r="B66" s="79" t="str">
        <f>$E$6&amp;"55"</f>
        <v>55</v>
      </c>
      <c r="C66" s="115" t="str">
        <f>IFERROR(VLOOKUP(B66,MasterList!A:B,2,FALSE),"")</f>
        <v/>
      </c>
      <c r="D66" s="115"/>
      <c r="E66" s="115"/>
      <c r="F66" s="115"/>
      <c r="G66" s="75"/>
      <c r="H66" s="76"/>
      <c r="I66" s="76"/>
      <c r="J66" s="76"/>
      <c r="K66" s="76"/>
      <c r="L66" s="76"/>
      <c r="M66" s="2" t="str">
        <f t="shared" si="6"/>
        <v>Yes</v>
      </c>
      <c r="N66" s="77"/>
      <c r="O66" s="46" t="str">
        <f t="shared" si="7"/>
        <v/>
      </c>
      <c r="P66" s="116"/>
      <c r="Q66" s="116"/>
      <c r="R66" s="116"/>
      <c r="S66" s="116"/>
    </row>
    <row r="67" spans="2:19" ht="19.8" customHeight="1" x14ac:dyDescent="0.25">
      <c r="B67" s="79" t="str">
        <f>$E$6&amp;"56"</f>
        <v>56</v>
      </c>
      <c r="C67" s="115" t="str">
        <f>IFERROR(VLOOKUP(B67,MasterList!A:B,2,FALSE),"")</f>
        <v/>
      </c>
      <c r="D67" s="115"/>
      <c r="E67" s="115"/>
      <c r="F67" s="115"/>
      <c r="G67" s="75"/>
      <c r="H67" s="76"/>
      <c r="I67" s="76"/>
      <c r="J67" s="76"/>
      <c r="K67" s="76"/>
      <c r="L67" s="76"/>
      <c r="M67" s="2" t="str">
        <f t="shared" si="6"/>
        <v>Yes</v>
      </c>
      <c r="N67" s="77"/>
      <c r="O67" s="46" t="str">
        <f t="shared" si="7"/>
        <v/>
      </c>
      <c r="P67" s="116"/>
      <c r="Q67" s="116"/>
      <c r="R67" s="116"/>
      <c r="S67" s="116"/>
    </row>
    <row r="68" spans="2:19" ht="19.8" customHeight="1" x14ac:dyDescent="0.25">
      <c r="B68" s="79" t="str">
        <f>$E$6&amp;"57"</f>
        <v>57</v>
      </c>
      <c r="C68" s="115" t="str">
        <f>IFERROR(VLOOKUP(B68,MasterList!A:B,2,FALSE),"")</f>
        <v/>
      </c>
      <c r="D68" s="115"/>
      <c r="E68" s="115"/>
      <c r="F68" s="115"/>
      <c r="G68" s="75"/>
      <c r="H68" s="76"/>
      <c r="I68" s="76"/>
      <c r="J68" s="76"/>
      <c r="K68" s="76"/>
      <c r="L68" s="76"/>
      <c r="M68" s="2" t="str">
        <f t="shared" si="6"/>
        <v>Yes</v>
      </c>
      <c r="N68" s="77"/>
      <c r="O68" s="46" t="str">
        <f t="shared" si="7"/>
        <v/>
      </c>
      <c r="P68" s="116"/>
      <c r="Q68" s="116"/>
      <c r="R68" s="116"/>
      <c r="S68" s="116"/>
    </row>
    <row r="69" spans="2:19" ht="19.8" customHeight="1" x14ac:dyDescent="0.25">
      <c r="B69" s="79" t="str">
        <f>$E$6&amp;"58"</f>
        <v>58</v>
      </c>
      <c r="C69" s="115" t="str">
        <f>IFERROR(VLOOKUP(B69,MasterList!A:B,2,FALSE),"")</f>
        <v/>
      </c>
      <c r="D69" s="115"/>
      <c r="E69" s="115"/>
      <c r="F69" s="115"/>
      <c r="G69" s="75"/>
      <c r="H69" s="76"/>
      <c r="I69" s="76"/>
      <c r="J69" s="76"/>
      <c r="K69" s="76"/>
      <c r="L69" s="76"/>
      <c r="M69" s="2" t="str">
        <f t="shared" si="6"/>
        <v>Yes</v>
      </c>
      <c r="N69" s="77"/>
      <c r="O69" s="46" t="str">
        <f t="shared" si="7"/>
        <v/>
      </c>
      <c r="P69" s="116"/>
      <c r="Q69" s="116"/>
      <c r="R69" s="116"/>
      <c r="S69" s="116"/>
    </row>
    <row r="70" spans="2:19" ht="19.8" customHeight="1" x14ac:dyDescent="0.25">
      <c r="B70" s="79" t="str">
        <f>$E$6&amp;"59"</f>
        <v>59</v>
      </c>
      <c r="C70" s="115" t="str">
        <f>IFERROR(VLOOKUP(B70,MasterList!A:B,2,FALSE),"")</f>
        <v/>
      </c>
      <c r="D70" s="115"/>
      <c r="E70" s="115"/>
      <c r="F70" s="115"/>
      <c r="G70" s="75"/>
      <c r="H70" s="76"/>
      <c r="I70" s="76"/>
      <c r="J70" s="76"/>
      <c r="K70" s="76"/>
      <c r="L70" s="76"/>
      <c r="M70" s="2" t="str">
        <f t="shared" si="6"/>
        <v>Yes</v>
      </c>
      <c r="N70" s="77"/>
      <c r="O70" s="46" t="str">
        <f t="shared" si="7"/>
        <v/>
      </c>
      <c r="P70" s="116"/>
      <c r="Q70" s="116"/>
      <c r="R70" s="116"/>
      <c r="S70" s="116"/>
    </row>
    <row r="71" spans="2:19" ht="19.8" customHeight="1" x14ac:dyDescent="0.25">
      <c r="B71" s="79" t="str">
        <f>$E$6&amp;"60"</f>
        <v>60</v>
      </c>
      <c r="C71" s="115" t="str">
        <f>IFERROR(VLOOKUP(B71,MasterList!A:B,2,FALSE),"")</f>
        <v/>
      </c>
      <c r="D71" s="115"/>
      <c r="E71" s="115"/>
      <c r="F71" s="115"/>
      <c r="G71" s="75"/>
      <c r="H71" s="76"/>
      <c r="I71" s="76"/>
      <c r="J71" s="76"/>
      <c r="K71" s="76"/>
      <c r="L71" s="76"/>
      <c r="M71" s="2" t="str">
        <f t="shared" si="6"/>
        <v>Yes</v>
      </c>
      <c r="N71" s="77"/>
      <c r="O71" s="46" t="str">
        <f t="shared" si="7"/>
        <v/>
      </c>
      <c r="P71" s="116"/>
      <c r="Q71" s="116"/>
      <c r="R71" s="116"/>
      <c r="S71" s="116"/>
    </row>
    <row r="72" spans="2:19" ht="19.8" customHeight="1" x14ac:dyDescent="0.25">
      <c r="B72" s="79" t="str">
        <f>$E$6&amp;"61"</f>
        <v>61</v>
      </c>
      <c r="C72" s="115" t="str">
        <f>IFERROR(VLOOKUP(B72,MasterList!A:B,2,FALSE),"")</f>
        <v/>
      </c>
      <c r="D72" s="115"/>
      <c r="E72" s="115"/>
      <c r="F72" s="115"/>
      <c r="G72" s="75"/>
      <c r="H72" s="76"/>
      <c r="I72" s="76"/>
      <c r="J72" s="76"/>
      <c r="K72" s="76"/>
      <c r="L72" s="76"/>
      <c r="M72" s="2" t="str">
        <f t="shared" si="6"/>
        <v>Yes</v>
      </c>
      <c r="N72" s="77"/>
      <c r="O72" s="46" t="str">
        <f t="shared" si="7"/>
        <v/>
      </c>
      <c r="P72" s="116"/>
      <c r="Q72" s="116"/>
      <c r="R72" s="116"/>
      <c r="S72" s="116"/>
    </row>
    <row r="73" spans="2:19" ht="19.8" customHeight="1" x14ac:dyDescent="0.25">
      <c r="B73" s="79" t="str">
        <f>$E$6&amp;"62"</f>
        <v>62</v>
      </c>
      <c r="C73" s="115" t="str">
        <f>IFERROR(VLOOKUP(B73,MasterList!A:B,2,FALSE),"")</f>
        <v/>
      </c>
      <c r="D73" s="115"/>
      <c r="E73" s="115"/>
      <c r="F73" s="115"/>
      <c r="G73" s="75"/>
      <c r="H73" s="76"/>
      <c r="I73" s="76"/>
      <c r="J73" s="76"/>
      <c r="K73" s="76"/>
      <c r="L73" s="76"/>
      <c r="M73" s="2" t="str">
        <f t="shared" si="6"/>
        <v>Yes</v>
      </c>
      <c r="N73" s="77"/>
      <c r="O73" s="46" t="str">
        <f t="shared" si="7"/>
        <v/>
      </c>
      <c r="P73" s="116"/>
      <c r="Q73" s="116"/>
      <c r="R73" s="116"/>
      <c r="S73" s="116"/>
    </row>
    <row r="74" spans="2:19" ht="19.8" customHeight="1" x14ac:dyDescent="0.25">
      <c r="B74" s="79" t="str">
        <f>$E$6&amp;"63"</f>
        <v>63</v>
      </c>
      <c r="C74" s="115" t="str">
        <f>IFERROR(VLOOKUP(B74,MasterList!A:B,2,FALSE),"")</f>
        <v/>
      </c>
      <c r="D74" s="115"/>
      <c r="E74" s="115"/>
      <c r="F74" s="115"/>
      <c r="G74" s="75"/>
      <c r="H74" s="76"/>
      <c r="I74" s="76"/>
      <c r="J74" s="76"/>
      <c r="K74" s="76"/>
      <c r="L74" s="76"/>
      <c r="M74" s="2" t="str">
        <f t="shared" ref="M74" si="8">IF(SUM(H74:L74)=G74, "Yes", "No")</f>
        <v>Yes</v>
      </c>
      <c r="N74" s="77"/>
      <c r="O74" s="46" t="str">
        <f t="shared" ref="O74" si="9">IF(OR(ISBLANK(N74),ISBLANK(N74),N74=0),"",G74/N74)</f>
        <v/>
      </c>
      <c r="P74" s="116"/>
      <c r="Q74" s="116"/>
      <c r="R74" s="116"/>
      <c r="S74" s="116"/>
    </row>
    <row r="75" spans="2:19" x14ac:dyDescent="0.25">
      <c r="B75" s="74"/>
    </row>
    <row r="76" spans="2:19" x14ac:dyDescent="0.25">
      <c r="B76" s="74"/>
    </row>
    <row r="77" spans="2:19" x14ac:dyDescent="0.25">
      <c r="B77" s="74"/>
    </row>
    <row r="78" spans="2:19" x14ac:dyDescent="0.25">
      <c r="B78" s="74"/>
    </row>
    <row r="79" spans="2:19" x14ac:dyDescent="0.25">
      <c r="B79" s="74"/>
    </row>
    <row r="80" spans="2:19" x14ac:dyDescent="0.25">
      <c r="B80" s="74"/>
    </row>
  </sheetData>
  <sheetProtection algorithmName="SHA-512" hashValue="jwQ418i2NApiPOb/wbd1QYInwd/yLMlEGyJmeyLLe2OybYRHk8iDVPU91XM0ve4OwgVt9irMDvS0RaWZb2nVTA==" saltValue="72hMw8CzxeqJ3iXskmSOuQ==" spinCount="100000" sheet="1" objects="1" scenarios="1" formatCells="0" formatColumns="0" formatRows="0"/>
  <mergeCells count="152">
    <mergeCell ref="P18:S18"/>
    <mergeCell ref="P10:S10"/>
    <mergeCell ref="P11:S11"/>
    <mergeCell ref="P12:S12"/>
    <mergeCell ref="P13:S13"/>
    <mergeCell ref="P29:S29"/>
    <mergeCell ref="P30:S30"/>
    <mergeCell ref="P31:S31"/>
    <mergeCell ref="P24:S24"/>
    <mergeCell ref="P25:S25"/>
    <mergeCell ref="P26:S26"/>
    <mergeCell ref="P27:S27"/>
    <mergeCell ref="P28:S28"/>
    <mergeCell ref="P19:S19"/>
    <mergeCell ref="P20:S20"/>
    <mergeCell ref="P21:S21"/>
    <mergeCell ref="P22:S22"/>
    <mergeCell ref="P23:S23"/>
    <mergeCell ref="C2:J2"/>
    <mergeCell ref="M8:M9"/>
    <mergeCell ref="N8:N9"/>
    <mergeCell ref="O8:O9"/>
    <mergeCell ref="P8:S9"/>
    <mergeCell ref="P14:S14"/>
    <mergeCell ref="P15:S15"/>
    <mergeCell ref="P16:S16"/>
    <mergeCell ref="P17:S17"/>
    <mergeCell ref="H5:I5"/>
    <mergeCell ref="N5:O5"/>
    <mergeCell ref="N6:O6"/>
    <mergeCell ref="C26:F26"/>
    <mergeCell ref="C27:F27"/>
    <mergeCell ref="C28:F28"/>
    <mergeCell ref="C29:F29"/>
    <mergeCell ref="C12:F12"/>
    <mergeCell ref="C13:F13"/>
    <mergeCell ref="C14:F14"/>
    <mergeCell ref="C15:F15"/>
    <mergeCell ref="C16:F16"/>
    <mergeCell ref="C24:F24"/>
    <mergeCell ref="C17:F17"/>
    <mergeCell ref="C18:F18"/>
    <mergeCell ref="C19:F19"/>
    <mergeCell ref="C20:F20"/>
    <mergeCell ref="C21:F21"/>
    <mergeCell ref="C22:F22"/>
    <mergeCell ref="C23:F23"/>
    <mergeCell ref="C32:F32"/>
    <mergeCell ref="P32:S32"/>
    <mergeCell ref="P33:S33"/>
    <mergeCell ref="P34:S34"/>
    <mergeCell ref="P35:S35"/>
    <mergeCell ref="E6:G6"/>
    <mergeCell ref="E4:G4"/>
    <mergeCell ref="E5:G5"/>
    <mergeCell ref="C30:F30"/>
    <mergeCell ref="H8:L8"/>
    <mergeCell ref="C8:F9"/>
    <mergeCell ref="C4:D4"/>
    <mergeCell ref="C5:D5"/>
    <mergeCell ref="C6:D6"/>
    <mergeCell ref="G8:G9"/>
    <mergeCell ref="J4:L4"/>
    <mergeCell ref="J5:L5"/>
    <mergeCell ref="H6:I6"/>
    <mergeCell ref="J6:L6"/>
    <mergeCell ref="C31:F31"/>
    <mergeCell ref="C10:F10"/>
    <mergeCell ref="C11:F11"/>
    <mergeCell ref="C25:F25"/>
    <mergeCell ref="H4:I4"/>
    <mergeCell ref="C36:F36"/>
    <mergeCell ref="P36:S36"/>
    <mergeCell ref="C37:F37"/>
    <mergeCell ref="P37:S37"/>
    <mergeCell ref="C38:F38"/>
    <mergeCell ref="P38:S38"/>
    <mergeCell ref="C33:F33"/>
    <mergeCell ref="C34:F34"/>
    <mergeCell ref="C35:F35"/>
    <mergeCell ref="C42:F42"/>
    <mergeCell ref="P42:S42"/>
    <mergeCell ref="C43:F43"/>
    <mergeCell ref="P43:S43"/>
    <mergeCell ref="C44:F44"/>
    <mergeCell ref="P44:S44"/>
    <mergeCell ref="C39:F39"/>
    <mergeCell ref="P39:S39"/>
    <mergeCell ref="C40:F40"/>
    <mergeCell ref="P40:S40"/>
    <mergeCell ref="C41:F41"/>
    <mergeCell ref="P41:S41"/>
    <mergeCell ref="C48:F48"/>
    <mergeCell ref="P48:S48"/>
    <mergeCell ref="C49:F49"/>
    <mergeCell ref="P49:S49"/>
    <mergeCell ref="C50:F50"/>
    <mergeCell ref="P50:S50"/>
    <mergeCell ref="C45:F45"/>
    <mergeCell ref="P45:S45"/>
    <mergeCell ref="C46:F46"/>
    <mergeCell ref="P46:S46"/>
    <mergeCell ref="C47:F47"/>
    <mergeCell ref="P47:S47"/>
    <mergeCell ref="C54:F54"/>
    <mergeCell ref="P54:S54"/>
    <mergeCell ref="C55:F55"/>
    <mergeCell ref="P55:S55"/>
    <mergeCell ref="C56:F56"/>
    <mergeCell ref="P56:S56"/>
    <mergeCell ref="C51:F51"/>
    <mergeCell ref="P51:S51"/>
    <mergeCell ref="C52:F52"/>
    <mergeCell ref="P52:S52"/>
    <mergeCell ref="C53:F53"/>
    <mergeCell ref="P53:S53"/>
    <mergeCell ref="C60:F60"/>
    <mergeCell ref="P60:S60"/>
    <mergeCell ref="C61:F61"/>
    <mergeCell ref="P61:S61"/>
    <mergeCell ref="C62:F62"/>
    <mergeCell ref="P62:S62"/>
    <mergeCell ref="C57:F57"/>
    <mergeCell ref="P57:S57"/>
    <mergeCell ref="C58:F58"/>
    <mergeCell ref="P58:S58"/>
    <mergeCell ref="C59:F59"/>
    <mergeCell ref="P59:S59"/>
    <mergeCell ref="C66:F66"/>
    <mergeCell ref="P66:S66"/>
    <mergeCell ref="C67:F67"/>
    <mergeCell ref="P67:S67"/>
    <mergeCell ref="C68:F68"/>
    <mergeCell ref="P68:S68"/>
    <mergeCell ref="C63:F63"/>
    <mergeCell ref="P63:S63"/>
    <mergeCell ref="C64:F64"/>
    <mergeCell ref="P64:S64"/>
    <mergeCell ref="C65:F65"/>
    <mergeCell ref="P65:S65"/>
    <mergeCell ref="C74:F74"/>
    <mergeCell ref="P74:S74"/>
    <mergeCell ref="C72:F72"/>
    <mergeCell ref="P72:S72"/>
    <mergeCell ref="C73:F73"/>
    <mergeCell ref="P73:S73"/>
    <mergeCell ref="C69:F69"/>
    <mergeCell ref="P69:S69"/>
    <mergeCell ref="C70:F70"/>
    <mergeCell ref="P70:S70"/>
    <mergeCell ref="C71:F71"/>
    <mergeCell ref="P71:S71"/>
  </mergeCells>
  <conditionalFormatting sqref="M10:M74">
    <cfRule type="containsText" dxfId="14" priority="1" operator="containsText" text="Yes">
      <formula>NOT(ISERROR(SEARCH("Yes",M10)))</formula>
    </cfRule>
    <cfRule type="containsText" dxfId="13" priority="2" operator="containsText" text="No">
      <formula>NOT(ISERROR(SEARCH("No",M10)))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Options!$A$2:$A$24</xm:f>
          </x14:formula1>
          <xm:sqref>E6:G6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U77"/>
  <sheetViews>
    <sheetView zoomScale="80" zoomScaleNormal="80" workbookViewId="0">
      <selection activeCell="F6" sqref="F6"/>
    </sheetView>
  </sheetViews>
  <sheetFormatPr defaultColWidth="9.109375" defaultRowHeight="13.2" x14ac:dyDescent="0.25"/>
  <cols>
    <col min="1" max="1" width="3.109375" style="66" customWidth="1"/>
    <col min="2" max="5" width="16.6640625" style="66" customWidth="1"/>
    <col min="6" max="6" width="12.44140625" style="66" customWidth="1"/>
    <col min="7" max="11" width="12.6640625" style="66" customWidth="1"/>
    <col min="12" max="12" width="16.5546875" style="66" customWidth="1"/>
    <col min="13" max="13" width="20.5546875" style="66" customWidth="1"/>
    <col min="14" max="14" width="12.6640625" style="66" customWidth="1"/>
    <col min="15" max="15" width="14.44140625" style="66" customWidth="1"/>
    <col min="16" max="18" width="12.6640625" style="66" customWidth="1"/>
    <col min="19" max="19" width="27" style="66" customWidth="1"/>
    <col min="20" max="20" width="20" style="66" customWidth="1"/>
    <col min="21" max="21" width="64.21875" style="66" customWidth="1"/>
    <col min="22" max="16384" width="9.109375" style="66"/>
  </cols>
  <sheetData>
    <row r="2" spans="2:21" ht="36.75" customHeight="1" x14ac:dyDescent="0.25">
      <c r="B2" s="167" t="s">
        <v>4</v>
      </c>
      <c r="C2" s="168"/>
      <c r="D2" s="169" t="str">
        <f>'FA4'!J6</f>
        <v>Q3 2021 to 2022: 01 October to 31 December</v>
      </c>
      <c r="E2" s="170"/>
      <c r="F2" s="170"/>
      <c r="G2" s="171"/>
      <c r="I2" s="80"/>
      <c r="J2" s="81"/>
      <c r="K2" s="81"/>
    </row>
    <row r="4" spans="2:21" ht="44.25" customHeight="1" x14ac:dyDescent="0.25">
      <c r="B4" s="172" t="s">
        <v>130</v>
      </c>
      <c r="C4" s="173"/>
      <c r="D4" s="173"/>
      <c r="E4" s="174"/>
      <c r="F4" s="180" t="s">
        <v>143</v>
      </c>
      <c r="G4" s="180"/>
      <c r="H4" s="181"/>
      <c r="I4" s="181"/>
      <c r="J4" s="181"/>
      <c r="K4" s="181"/>
      <c r="L4" s="181"/>
      <c r="M4" s="181"/>
      <c r="N4" s="181"/>
      <c r="O4" s="181"/>
      <c r="P4" s="181"/>
      <c r="Q4" s="181"/>
      <c r="R4" s="181"/>
      <c r="S4" s="181"/>
      <c r="T4" s="176" t="s">
        <v>134</v>
      </c>
      <c r="U4" s="178" t="s">
        <v>0</v>
      </c>
    </row>
    <row r="5" spans="2:21" ht="71.25" customHeight="1" x14ac:dyDescent="0.25">
      <c r="B5" s="132"/>
      <c r="C5" s="157"/>
      <c r="D5" s="157"/>
      <c r="E5" s="175"/>
      <c r="F5" s="89" t="s">
        <v>138</v>
      </c>
      <c r="G5" s="89" t="s">
        <v>146</v>
      </c>
      <c r="H5" s="89" t="s">
        <v>5</v>
      </c>
      <c r="I5" s="89" t="s">
        <v>131</v>
      </c>
      <c r="J5" s="89" t="s">
        <v>7</v>
      </c>
      <c r="K5" s="89" t="s">
        <v>133</v>
      </c>
      <c r="L5" s="89" t="s">
        <v>132</v>
      </c>
      <c r="M5" s="90" t="s">
        <v>140</v>
      </c>
      <c r="N5" s="89" t="s">
        <v>8</v>
      </c>
      <c r="O5" s="90" t="s">
        <v>665</v>
      </c>
      <c r="P5" s="89" t="s">
        <v>139</v>
      </c>
      <c r="Q5" s="89" t="s">
        <v>144</v>
      </c>
      <c r="R5" s="89" t="s">
        <v>6</v>
      </c>
      <c r="S5" s="91" t="s">
        <v>343</v>
      </c>
      <c r="T5" s="177"/>
      <c r="U5" s="179"/>
    </row>
    <row r="6" spans="2:21" ht="19.8" customHeight="1" x14ac:dyDescent="0.25">
      <c r="B6" s="165" t="str">
        <f>IF(ISBLANK('FA4'!C12),"",'FA4'!C12)</f>
        <v/>
      </c>
      <c r="C6" s="165"/>
      <c r="D6" s="165"/>
      <c r="E6" s="166"/>
      <c r="F6" s="82"/>
      <c r="G6" s="82"/>
      <c r="H6" s="82"/>
      <c r="I6" s="82"/>
      <c r="J6" s="76"/>
      <c r="K6" s="76"/>
      <c r="L6" s="76"/>
      <c r="M6" s="76"/>
      <c r="N6" s="76"/>
      <c r="O6" s="76"/>
      <c r="P6" s="76"/>
      <c r="Q6" s="76"/>
      <c r="R6" s="76"/>
      <c r="S6" s="76"/>
      <c r="T6" s="76"/>
      <c r="U6" s="83"/>
    </row>
    <row r="7" spans="2:21" ht="19.8" customHeight="1" x14ac:dyDescent="0.25">
      <c r="B7" s="165" t="str">
        <f>IF(ISBLANK('FA4'!C13),"",'FA4'!C13)</f>
        <v/>
      </c>
      <c r="C7" s="165"/>
      <c r="D7" s="165"/>
      <c r="E7" s="166"/>
      <c r="F7" s="76"/>
      <c r="G7" s="76"/>
      <c r="H7" s="76"/>
      <c r="I7" s="76"/>
      <c r="J7" s="76"/>
      <c r="K7" s="76"/>
      <c r="L7" s="76"/>
      <c r="M7" s="76"/>
      <c r="N7" s="76"/>
      <c r="O7" s="76"/>
      <c r="P7" s="76"/>
      <c r="Q7" s="76"/>
      <c r="R7" s="76"/>
      <c r="S7" s="76"/>
      <c r="T7" s="76"/>
      <c r="U7" s="83"/>
    </row>
    <row r="8" spans="2:21" ht="19.8" customHeight="1" x14ac:dyDescent="0.25">
      <c r="B8" s="165" t="str">
        <f>IF(ISBLANK('FA4'!C14),"",'FA4'!C14)</f>
        <v/>
      </c>
      <c r="C8" s="165"/>
      <c r="D8" s="165"/>
      <c r="E8" s="166"/>
      <c r="F8" s="76"/>
      <c r="G8" s="76"/>
      <c r="H8" s="76"/>
      <c r="I8" s="76"/>
      <c r="J8" s="76"/>
      <c r="K8" s="76"/>
      <c r="L8" s="76"/>
      <c r="M8" s="76"/>
      <c r="N8" s="76"/>
      <c r="O8" s="76"/>
      <c r="P8" s="76"/>
      <c r="Q8" s="76"/>
      <c r="R8" s="76"/>
      <c r="S8" s="76"/>
      <c r="T8" s="76"/>
      <c r="U8" s="83"/>
    </row>
    <row r="9" spans="2:21" ht="19.8" customHeight="1" x14ac:dyDescent="0.25">
      <c r="B9" s="165" t="str">
        <f>IF(ISBLANK('FA4'!C15),"",'FA4'!C15)</f>
        <v/>
      </c>
      <c r="C9" s="165"/>
      <c r="D9" s="165"/>
      <c r="E9" s="166"/>
      <c r="F9" s="76"/>
      <c r="G9" s="76"/>
      <c r="H9" s="76"/>
      <c r="I9" s="76"/>
      <c r="J9" s="76"/>
      <c r="K9" s="76"/>
      <c r="L9" s="76"/>
      <c r="M9" s="76"/>
      <c r="N9" s="76"/>
      <c r="O9" s="76"/>
      <c r="P9" s="76"/>
      <c r="Q9" s="76"/>
      <c r="R9" s="76"/>
      <c r="S9" s="76"/>
      <c r="T9" s="76"/>
      <c r="U9" s="83"/>
    </row>
    <row r="10" spans="2:21" ht="19.8" customHeight="1" x14ac:dyDescent="0.25">
      <c r="B10" s="165" t="str">
        <f>IF(ISBLANK('FA4'!C16),"",'FA4'!C16)</f>
        <v/>
      </c>
      <c r="C10" s="165"/>
      <c r="D10" s="165"/>
      <c r="E10" s="166"/>
      <c r="F10" s="76"/>
      <c r="G10" s="76"/>
      <c r="H10" s="76"/>
      <c r="I10" s="76"/>
      <c r="J10" s="76"/>
      <c r="K10" s="76"/>
      <c r="L10" s="76"/>
      <c r="M10" s="76"/>
      <c r="N10" s="76"/>
      <c r="O10" s="76"/>
      <c r="P10" s="76"/>
      <c r="Q10" s="76"/>
      <c r="R10" s="76"/>
      <c r="S10" s="76"/>
      <c r="T10" s="76"/>
      <c r="U10" s="83"/>
    </row>
    <row r="11" spans="2:21" ht="19.8" customHeight="1" x14ac:dyDescent="0.25">
      <c r="B11" s="165" t="str">
        <f>IF(ISBLANK('FA4'!C17),"",'FA4'!C17)</f>
        <v/>
      </c>
      <c r="C11" s="165"/>
      <c r="D11" s="165"/>
      <c r="E11" s="166"/>
      <c r="F11" s="76"/>
      <c r="G11" s="76"/>
      <c r="H11" s="76"/>
      <c r="I11" s="76"/>
      <c r="J11" s="76"/>
      <c r="K11" s="76"/>
      <c r="L11" s="76"/>
      <c r="M11" s="76"/>
      <c r="N11" s="76"/>
      <c r="O11" s="76"/>
      <c r="P11" s="76"/>
      <c r="Q11" s="76"/>
      <c r="R11" s="76"/>
      <c r="S11" s="76"/>
      <c r="T11" s="76"/>
      <c r="U11" s="83"/>
    </row>
    <row r="12" spans="2:21" ht="19.8" customHeight="1" x14ac:dyDescent="0.25">
      <c r="B12" s="165" t="str">
        <f>IF(ISBLANK('FA4'!C18),"",'FA4'!C18)</f>
        <v/>
      </c>
      <c r="C12" s="165"/>
      <c r="D12" s="165"/>
      <c r="E12" s="166"/>
      <c r="F12" s="76"/>
      <c r="G12" s="76"/>
      <c r="H12" s="76"/>
      <c r="I12" s="76"/>
      <c r="J12" s="76"/>
      <c r="K12" s="76"/>
      <c r="L12" s="76"/>
      <c r="M12" s="76"/>
      <c r="N12" s="76"/>
      <c r="O12" s="76"/>
      <c r="P12" s="76"/>
      <c r="Q12" s="76"/>
      <c r="R12" s="76"/>
      <c r="S12" s="76"/>
      <c r="T12" s="76"/>
      <c r="U12" s="83"/>
    </row>
    <row r="13" spans="2:21" ht="19.8" customHeight="1" x14ac:dyDescent="0.25">
      <c r="B13" s="165" t="str">
        <f>IF(ISBLANK('FA4'!C19),"",'FA4'!C19)</f>
        <v/>
      </c>
      <c r="C13" s="165"/>
      <c r="D13" s="165"/>
      <c r="E13" s="166"/>
      <c r="F13" s="76"/>
      <c r="G13" s="76"/>
      <c r="H13" s="76"/>
      <c r="I13" s="76"/>
      <c r="J13" s="76"/>
      <c r="K13" s="76"/>
      <c r="L13" s="76"/>
      <c r="M13" s="76"/>
      <c r="N13" s="76"/>
      <c r="O13" s="76"/>
      <c r="P13" s="76"/>
      <c r="Q13" s="76"/>
      <c r="R13" s="76"/>
      <c r="S13" s="76"/>
      <c r="T13" s="76"/>
      <c r="U13" s="83"/>
    </row>
    <row r="14" spans="2:21" ht="19.8" customHeight="1" x14ac:dyDescent="0.25">
      <c r="B14" s="165" t="str">
        <f>IF(ISBLANK('FA4'!C20),"",'FA4'!C20)</f>
        <v/>
      </c>
      <c r="C14" s="165"/>
      <c r="D14" s="165"/>
      <c r="E14" s="166"/>
      <c r="F14" s="76"/>
      <c r="G14" s="76"/>
      <c r="H14" s="76"/>
      <c r="I14" s="76"/>
      <c r="J14" s="76"/>
      <c r="K14" s="76"/>
      <c r="L14" s="76"/>
      <c r="M14" s="76"/>
      <c r="N14" s="76"/>
      <c r="O14" s="76"/>
      <c r="P14" s="76"/>
      <c r="Q14" s="76"/>
      <c r="R14" s="76"/>
      <c r="S14" s="76"/>
      <c r="T14" s="76"/>
      <c r="U14" s="83"/>
    </row>
    <row r="15" spans="2:21" ht="19.8" customHeight="1" x14ac:dyDescent="0.25">
      <c r="B15" s="165" t="str">
        <f>IF(ISBLANK('FA4'!C21),"",'FA4'!C21)</f>
        <v/>
      </c>
      <c r="C15" s="165"/>
      <c r="D15" s="165"/>
      <c r="E15" s="166"/>
      <c r="F15" s="76"/>
      <c r="G15" s="76"/>
      <c r="H15" s="76"/>
      <c r="I15" s="76"/>
      <c r="J15" s="76"/>
      <c r="K15" s="76"/>
      <c r="L15" s="76"/>
      <c r="M15" s="76"/>
      <c r="N15" s="76"/>
      <c r="O15" s="76"/>
      <c r="P15" s="76"/>
      <c r="Q15" s="76"/>
      <c r="R15" s="76"/>
      <c r="S15" s="76"/>
      <c r="T15" s="76"/>
      <c r="U15" s="83"/>
    </row>
    <row r="16" spans="2:21" ht="19.8" customHeight="1" x14ac:dyDescent="0.25">
      <c r="B16" s="165" t="str">
        <f>IF(ISBLANK('FA4'!C22),"",'FA4'!C22)</f>
        <v/>
      </c>
      <c r="C16" s="165"/>
      <c r="D16" s="165"/>
      <c r="E16" s="166"/>
      <c r="F16" s="76"/>
      <c r="G16" s="76"/>
      <c r="H16" s="76"/>
      <c r="I16" s="76"/>
      <c r="J16" s="76"/>
      <c r="K16" s="76"/>
      <c r="L16" s="76"/>
      <c r="M16" s="76"/>
      <c r="N16" s="76"/>
      <c r="O16" s="76"/>
      <c r="P16" s="76"/>
      <c r="Q16" s="76"/>
      <c r="R16" s="76"/>
      <c r="S16" s="76"/>
      <c r="T16" s="76"/>
      <c r="U16" s="83"/>
    </row>
    <row r="17" spans="2:21" ht="19.8" customHeight="1" x14ac:dyDescent="0.25">
      <c r="B17" s="165" t="str">
        <f>IF(ISBLANK('FA4'!C23),"",'FA4'!C23)</f>
        <v/>
      </c>
      <c r="C17" s="165"/>
      <c r="D17" s="165"/>
      <c r="E17" s="166"/>
      <c r="F17" s="76"/>
      <c r="G17" s="76"/>
      <c r="H17" s="76"/>
      <c r="I17" s="76"/>
      <c r="J17" s="76"/>
      <c r="K17" s="76"/>
      <c r="L17" s="76"/>
      <c r="M17" s="76"/>
      <c r="N17" s="76"/>
      <c r="O17" s="76"/>
      <c r="P17" s="76"/>
      <c r="Q17" s="76"/>
      <c r="R17" s="76"/>
      <c r="S17" s="76"/>
      <c r="T17" s="76"/>
      <c r="U17" s="83"/>
    </row>
    <row r="18" spans="2:21" ht="19.8" customHeight="1" x14ac:dyDescent="0.25">
      <c r="B18" s="165" t="str">
        <f>IF(ISBLANK('FA4'!C24),"",'FA4'!C24)</f>
        <v/>
      </c>
      <c r="C18" s="165"/>
      <c r="D18" s="165"/>
      <c r="E18" s="166"/>
      <c r="F18" s="76"/>
      <c r="G18" s="76"/>
      <c r="H18" s="76"/>
      <c r="I18" s="76"/>
      <c r="J18" s="76"/>
      <c r="K18" s="76"/>
      <c r="L18" s="76"/>
      <c r="M18" s="76"/>
      <c r="N18" s="76"/>
      <c r="O18" s="76"/>
      <c r="P18" s="76"/>
      <c r="Q18" s="76"/>
      <c r="R18" s="76"/>
      <c r="S18" s="76"/>
      <c r="T18" s="76"/>
      <c r="U18" s="83"/>
    </row>
    <row r="19" spans="2:21" ht="19.8" customHeight="1" x14ac:dyDescent="0.25">
      <c r="B19" s="165" t="str">
        <f>IF(ISBLANK('FA4'!C25),"",'FA4'!C25)</f>
        <v/>
      </c>
      <c r="C19" s="165"/>
      <c r="D19" s="165"/>
      <c r="E19" s="166"/>
      <c r="F19" s="76"/>
      <c r="G19" s="76"/>
      <c r="H19" s="76"/>
      <c r="I19" s="76"/>
      <c r="J19" s="76"/>
      <c r="K19" s="76"/>
      <c r="L19" s="76"/>
      <c r="M19" s="76"/>
      <c r="N19" s="76"/>
      <c r="O19" s="76"/>
      <c r="P19" s="76"/>
      <c r="Q19" s="76"/>
      <c r="R19" s="76"/>
      <c r="S19" s="76"/>
      <c r="T19" s="76"/>
      <c r="U19" s="83"/>
    </row>
    <row r="20" spans="2:21" ht="19.8" customHeight="1" x14ac:dyDescent="0.25">
      <c r="B20" s="165" t="str">
        <f>IF(ISBLANK('FA4'!C26),"",'FA4'!C26)</f>
        <v/>
      </c>
      <c r="C20" s="165"/>
      <c r="D20" s="165"/>
      <c r="E20" s="166"/>
      <c r="F20" s="76"/>
      <c r="G20" s="76"/>
      <c r="H20" s="76"/>
      <c r="I20" s="76"/>
      <c r="J20" s="76"/>
      <c r="K20" s="76"/>
      <c r="L20" s="76"/>
      <c r="M20" s="76"/>
      <c r="N20" s="76"/>
      <c r="O20" s="76"/>
      <c r="P20" s="76"/>
      <c r="Q20" s="76"/>
      <c r="R20" s="76"/>
      <c r="S20" s="76"/>
      <c r="T20" s="76"/>
      <c r="U20" s="83"/>
    </row>
    <row r="21" spans="2:21" ht="19.8" customHeight="1" x14ac:dyDescent="0.25">
      <c r="B21" s="165" t="str">
        <f>IF(ISBLANK('FA4'!C27),"",'FA4'!C27)</f>
        <v/>
      </c>
      <c r="C21" s="165"/>
      <c r="D21" s="165"/>
      <c r="E21" s="166"/>
      <c r="F21" s="76"/>
      <c r="G21" s="76"/>
      <c r="H21" s="76"/>
      <c r="I21" s="76"/>
      <c r="J21" s="76"/>
      <c r="K21" s="76"/>
      <c r="L21" s="76"/>
      <c r="M21" s="76"/>
      <c r="N21" s="76"/>
      <c r="O21" s="76"/>
      <c r="P21" s="76"/>
      <c r="Q21" s="76"/>
      <c r="R21" s="76"/>
      <c r="S21" s="76"/>
      <c r="T21" s="76"/>
      <c r="U21" s="83"/>
    </row>
    <row r="22" spans="2:21" ht="19.8" customHeight="1" x14ac:dyDescent="0.25">
      <c r="B22" s="165" t="str">
        <f>IF(ISBLANK('FA4'!C28),"",'FA4'!C28)</f>
        <v/>
      </c>
      <c r="C22" s="165"/>
      <c r="D22" s="165"/>
      <c r="E22" s="166"/>
      <c r="F22" s="76"/>
      <c r="G22" s="76"/>
      <c r="H22" s="76"/>
      <c r="I22" s="76"/>
      <c r="J22" s="76"/>
      <c r="K22" s="76"/>
      <c r="L22" s="76"/>
      <c r="M22" s="76"/>
      <c r="N22" s="76"/>
      <c r="O22" s="76"/>
      <c r="P22" s="76"/>
      <c r="Q22" s="76"/>
      <c r="R22" s="76"/>
      <c r="S22" s="76"/>
      <c r="T22" s="76"/>
      <c r="U22" s="83"/>
    </row>
    <row r="23" spans="2:21" ht="19.8" customHeight="1" x14ac:dyDescent="0.25">
      <c r="B23" s="165" t="str">
        <f>IF(ISBLANK('FA4'!C29),"",'FA4'!C29)</f>
        <v/>
      </c>
      <c r="C23" s="165"/>
      <c r="D23" s="165"/>
      <c r="E23" s="166"/>
      <c r="F23" s="76"/>
      <c r="G23" s="76"/>
      <c r="H23" s="76"/>
      <c r="I23" s="76"/>
      <c r="J23" s="76"/>
      <c r="K23" s="76"/>
      <c r="L23" s="76"/>
      <c r="M23" s="76"/>
      <c r="N23" s="76"/>
      <c r="O23" s="76"/>
      <c r="P23" s="76"/>
      <c r="Q23" s="76"/>
      <c r="R23" s="76"/>
      <c r="S23" s="76"/>
      <c r="T23" s="76"/>
      <c r="U23" s="83"/>
    </row>
    <row r="24" spans="2:21" ht="19.8" customHeight="1" x14ac:dyDescent="0.25">
      <c r="B24" s="165" t="str">
        <f>IF(ISBLANK('FA4'!C30),"",'FA4'!C30)</f>
        <v/>
      </c>
      <c r="C24" s="165"/>
      <c r="D24" s="165"/>
      <c r="E24" s="166"/>
      <c r="F24" s="76"/>
      <c r="G24" s="76"/>
      <c r="H24" s="76"/>
      <c r="I24" s="76"/>
      <c r="J24" s="76"/>
      <c r="K24" s="76"/>
      <c r="L24" s="76"/>
      <c r="M24" s="76"/>
      <c r="N24" s="76"/>
      <c r="O24" s="76"/>
      <c r="P24" s="76"/>
      <c r="Q24" s="76"/>
      <c r="R24" s="76"/>
      <c r="S24" s="76"/>
      <c r="T24" s="76"/>
      <c r="U24" s="83"/>
    </row>
    <row r="25" spans="2:21" ht="19.8" customHeight="1" x14ac:dyDescent="0.25">
      <c r="B25" s="165" t="str">
        <f>IF(ISBLANK('FA4'!C31),"",'FA4'!C31)</f>
        <v/>
      </c>
      <c r="C25" s="165"/>
      <c r="D25" s="165"/>
      <c r="E25" s="166"/>
      <c r="F25" s="76"/>
      <c r="G25" s="76"/>
      <c r="H25" s="76"/>
      <c r="I25" s="76"/>
      <c r="J25" s="76"/>
      <c r="K25" s="76"/>
      <c r="L25" s="76"/>
      <c r="M25" s="76"/>
      <c r="N25" s="76"/>
      <c r="O25" s="76"/>
      <c r="P25" s="76"/>
      <c r="Q25" s="76"/>
      <c r="R25" s="76"/>
      <c r="S25" s="76"/>
      <c r="T25" s="76"/>
      <c r="U25" s="83"/>
    </row>
    <row r="26" spans="2:21" ht="19.8" customHeight="1" x14ac:dyDescent="0.25">
      <c r="B26" s="165" t="str">
        <f>IF(ISBLANK('FA4'!C32),"",'FA4'!C32)</f>
        <v/>
      </c>
      <c r="C26" s="165"/>
      <c r="D26" s="165"/>
      <c r="E26" s="166"/>
      <c r="F26" s="76"/>
      <c r="G26" s="76"/>
      <c r="H26" s="76"/>
      <c r="I26" s="76"/>
      <c r="J26" s="76"/>
      <c r="K26" s="76"/>
      <c r="L26" s="76"/>
      <c r="M26" s="76"/>
      <c r="N26" s="76"/>
      <c r="O26" s="76"/>
      <c r="P26" s="76"/>
      <c r="Q26" s="76"/>
      <c r="R26" s="76"/>
      <c r="S26" s="76"/>
      <c r="T26" s="76"/>
      <c r="U26" s="83"/>
    </row>
    <row r="27" spans="2:21" ht="19.8" customHeight="1" x14ac:dyDescent="0.25">
      <c r="B27" s="165" t="str">
        <f>IF(ISBLANK('FA4'!C33),"",'FA4'!C33)</f>
        <v/>
      </c>
      <c r="C27" s="165"/>
      <c r="D27" s="165"/>
      <c r="E27" s="166"/>
      <c r="F27" s="76"/>
      <c r="G27" s="76"/>
      <c r="H27" s="76"/>
      <c r="I27" s="76"/>
      <c r="J27" s="76"/>
      <c r="K27" s="76"/>
      <c r="L27" s="76"/>
      <c r="M27" s="76"/>
      <c r="N27" s="76"/>
      <c r="O27" s="76"/>
      <c r="P27" s="76"/>
      <c r="Q27" s="76"/>
      <c r="R27" s="76"/>
      <c r="S27" s="76"/>
      <c r="T27" s="76"/>
      <c r="U27" s="83"/>
    </row>
    <row r="28" spans="2:21" ht="19.8" customHeight="1" x14ac:dyDescent="0.25">
      <c r="B28" s="165" t="str">
        <f>IF(ISBLANK('FA4'!C34),"",'FA4'!C34)</f>
        <v/>
      </c>
      <c r="C28" s="165"/>
      <c r="D28" s="165"/>
      <c r="E28" s="166"/>
      <c r="F28" s="76"/>
      <c r="G28" s="76"/>
      <c r="H28" s="76"/>
      <c r="I28" s="76"/>
      <c r="J28" s="76"/>
      <c r="K28" s="76"/>
      <c r="L28" s="76"/>
      <c r="M28" s="76"/>
      <c r="N28" s="76"/>
      <c r="O28" s="76"/>
      <c r="P28" s="76"/>
      <c r="Q28" s="76"/>
      <c r="R28" s="76"/>
      <c r="S28" s="76"/>
      <c r="T28" s="76"/>
      <c r="U28" s="83"/>
    </row>
    <row r="29" spans="2:21" ht="19.8" customHeight="1" x14ac:dyDescent="0.25">
      <c r="B29" s="165" t="str">
        <f>IF(ISBLANK('FA4'!C35),"",'FA4'!C35)</f>
        <v/>
      </c>
      <c r="C29" s="165"/>
      <c r="D29" s="165"/>
      <c r="E29" s="166"/>
      <c r="F29" s="76"/>
      <c r="G29" s="76"/>
      <c r="H29" s="76"/>
      <c r="I29" s="76"/>
      <c r="J29" s="76"/>
      <c r="K29" s="76"/>
      <c r="L29" s="76"/>
      <c r="M29" s="76"/>
      <c r="N29" s="76"/>
      <c r="O29" s="76"/>
      <c r="P29" s="76"/>
      <c r="Q29" s="76"/>
      <c r="R29" s="76"/>
      <c r="S29" s="76"/>
      <c r="T29" s="76"/>
      <c r="U29" s="83"/>
    </row>
    <row r="30" spans="2:21" ht="19.8" customHeight="1" x14ac:dyDescent="0.25">
      <c r="B30" s="165" t="str">
        <f>IF(ISBLANK('FA4'!C36),"",'FA4'!C36)</f>
        <v/>
      </c>
      <c r="C30" s="165"/>
      <c r="D30" s="165"/>
      <c r="E30" s="166"/>
      <c r="F30" s="76"/>
      <c r="G30" s="76"/>
      <c r="H30" s="76"/>
      <c r="I30" s="76"/>
      <c r="J30" s="76"/>
      <c r="K30" s="76"/>
      <c r="L30" s="76"/>
      <c r="M30" s="76"/>
      <c r="N30" s="76"/>
      <c r="O30" s="76"/>
      <c r="P30" s="76"/>
      <c r="Q30" s="76"/>
      <c r="R30" s="76"/>
      <c r="S30" s="76"/>
      <c r="T30" s="76"/>
      <c r="U30" s="83"/>
    </row>
    <row r="31" spans="2:21" ht="19.8" customHeight="1" x14ac:dyDescent="0.25">
      <c r="B31" s="165" t="str">
        <f>IF(ISBLANK('FA4'!C37),"",'FA4'!C37)</f>
        <v/>
      </c>
      <c r="C31" s="165"/>
      <c r="D31" s="165"/>
      <c r="E31" s="166"/>
      <c r="F31" s="76"/>
      <c r="G31" s="76"/>
      <c r="H31" s="76"/>
      <c r="I31" s="76"/>
      <c r="J31" s="76"/>
      <c r="K31" s="76"/>
      <c r="L31" s="76"/>
      <c r="M31" s="76"/>
      <c r="N31" s="76"/>
      <c r="O31" s="76"/>
      <c r="P31" s="76"/>
      <c r="Q31" s="76"/>
      <c r="R31" s="76"/>
      <c r="S31" s="76"/>
      <c r="T31" s="76"/>
      <c r="U31" s="83"/>
    </row>
    <row r="32" spans="2:21" ht="19.8" customHeight="1" x14ac:dyDescent="0.25">
      <c r="B32" s="165" t="str">
        <f>IF(ISBLANK('FA4'!C38),"",'FA4'!C38)</f>
        <v/>
      </c>
      <c r="C32" s="165"/>
      <c r="D32" s="165"/>
      <c r="E32" s="166"/>
      <c r="F32" s="76"/>
      <c r="G32" s="76"/>
      <c r="H32" s="76"/>
      <c r="I32" s="76"/>
      <c r="J32" s="76"/>
      <c r="K32" s="76"/>
      <c r="L32" s="76"/>
      <c r="M32" s="76"/>
      <c r="N32" s="76"/>
      <c r="O32" s="76"/>
      <c r="P32" s="76"/>
      <c r="Q32" s="76"/>
      <c r="R32" s="76"/>
      <c r="S32" s="76"/>
      <c r="T32" s="76"/>
      <c r="U32" s="83"/>
    </row>
    <row r="33" spans="2:21" ht="19.8" customHeight="1" x14ac:dyDescent="0.25">
      <c r="B33" s="165" t="str">
        <f>IF(ISBLANK('FA4'!C39),"",'FA4'!C39)</f>
        <v/>
      </c>
      <c r="C33" s="165"/>
      <c r="D33" s="165"/>
      <c r="E33" s="166"/>
      <c r="F33" s="76"/>
      <c r="G33" s="76"/>
      <c r="H33" s="76"/>
      <c r="I33" s="76"/>
      <c r="J33" s="76"/>
      <c r="K33" s="76"/>
      <c r="L33" s="76"/>
      <c r="M33" s="76"/>
      <c r="N33" s="76"/>
      <c r="O33" s="76"/>
      <c r="P33" s="76"/>
      <c r="Q33" s="76"/>
      <c r="R33" s="76"/>
      <c r="S33" s="76"/>
      <c r="T33" s="76"/>
      <c r="U33" s="83"/>
    </row>
    <row r="34" spans="2:21" ht="19.8" customHeight="1" x14ac:dyDescent="0.25">
      <c r="B34" s="165" t="str">
        <f>IF(ISBLANK('FA4'!C40),"",'FA4'!C40)</f>
        <v/>
      </c>
      <c r="C34" s="165"/>
      <c r="D34" s="165"/>
      <c r="E34" s="166"/>
      <c r="F34" s="76"/>
      <c r="G34" s="76"/>
      <c r="H34" s="76"/>
      <c r="I34" s="76"/>
      <c r="J34" s="76"/>
      <c r="K34" s="76"/>
      <c r="L34" s="76"/>
      <c r="M34" s="76"/>
      <c r="N34" s="76"/>
      <c r="O34" s="76"/>
      <c r="P34" s="76"/>
      <c r="Q34" s="76"/>
      <c r="R34" s="76"/>
      <c r="S34" s="76"/>
      <c r="T34" s="76"/>
      <c r="U34" s="83"/>
    </row>
    <row r="35" spans="2:21" ht="19.8" customHeight="1" x14ac:dyDescent="0.25">
      <c r="B35" s="165" t="str">
        <f>IF(ISBLANK('FA4'!C41),"",'FA4'!C41)</f>
        <v/>
      </c>
      <c r="C35" s="165"/>
      <c r="D35" s="165"/>
      <c r="E35" s="166"/>
      <c r="F35" s="76"/>
      <c r="G35" s="76"/>
      <c r="H35" s="76"/>
      <c r="I35" s="76"/>
      <c r="J35" s="76"/>
      <c r="K35" s="76"/>
      <c r="L35" s="76"/>
      <c r="M35" s="76"/>
      <c r="N35" s="76"/>
      <c r="O35" s="76"/>
      <c r="P35" s="76"/>
      <c r="Q35" s="76"/>
      <c r="R35" s="76"/>
      <c r="S35" s="76"/>
      <c r="T35" s="76"/>
      <c r="U35" s="83"/>
    </row>
    <row r="36" spans="2:21" ht="19.8" customHeight="1" x14ac:dyDescent="0.25">
      <c r="B36" s="165" t="str">
        <f>IF(ISBLANK('FA4'!C42),"",'FA4'!C42)</f>
        <v/>
      </c>
      <c r="C36" s="165"/>
      <c r="D36" s="165"/>
      <c r="E36" s="166"/>
      <c r="F36" s="76"/>
      <c r="G36" s="76"/>
      <c r="H36" s="76"/>
      <c r="I36" s="76"/>
      <c r="J36" s="76"/>
      <c r="K36" s="76"/>
      <c r="L36" s="76"/>
      <c r="M36" s="76"/>
      <c r="N36" s="76"/>
      <c r="O36" s="76"/>
      <c r="P36" s="76"/>
      <c r="Q36" s="76"/>
      <c r="R36" s="76"/>
      <c r="S36" s="76"/>
      <c r="T36" s="76"/>
      <c r="U36" s="83"/>
    </row>
    <row r="37" spans="2:21" ht="19.8" customHeight="1" x14ac:dyDescent="0.25">
      <c r="B37" s="165" t="str">
        <f>IF(ISBLANK('FA4'!C43),"",'FA4'!C43)</f>
        <v/>
      </c>
      <c r="C37" s="165"/>
      <c r="D37" s="165"/>
      <c r="E37" s="166"/>
      <c r="F37" s="76"/>
      <c r="G37" s="76"/>
      <c r="H37" s="76"/>
      <c r="I37" s="76"/>
      <c r="J37" s="76"/>
      <c r="K37" s="76"/>
      <c r="L37" s="76"/>
      <c r="M37" s="76"/>
      <c r="N37" s="76"/>
      <c r="O37" s="76"/>
      <c r="P37" s="76"/>
      <c r="Q37" s="76"/>
      <c r="R37" s="76"/>
      <c r="S37" s="76"/>
      <c r="T37" s="76"/>
      <c r="U37" s="83"/>
    </row>
    <row r="38" spans="2:21" ht="19.8" customHeight="1" x14ac:dyDescent="0.25">
      <c r="B38" s="165" t="str">
        <f>IF(ISBLANK('FA4'!C44),"",'FA4'!C44)</f>
        <v/>
      </c>
      <c r="C38" s="165"/>
      <c r="D38" s="165"/>
      <c r="E38" s="166"/>
      <c r="F38" s="76"/>
      <c r="G38" s="76"/>
      <c r="H38" s="76"/>
      <c r="I38" s="76"/>
      <c r="J38" s="76"/>
      <c r="K38" s="76"/>
      <c r="L38" s="76"/>
      <c r="M38" s="76"/>
      <c r="N38" s="76"/>
      <c r="O38" s="76"/>
      <c r="P38" s="76"/>
      <c r="Q38" s="76"/>
      <c r="R38" s="76"/>
      <c r="S38" s="76"/>
      <c r="T38" s="76"/>
      <c r="U38" s="83"/>
    </row>
    <row r="39" spans="2:21" ht="19.8" customHeight="1" x14ac:dyDescent="0.25">
      <c r="B39" s="165" t="str">
        <f>IF(ISBLANK('FA4'!C45),"",'FA4'!C45)</f>
        <v/>
      </c>
      <c r="C39" s="165"/>
      <c r="D39" s="165"/>
      <c r="E39" s="166"/>
      <c r="F39" s="76"/>
      <c r="G39" s="76"/>
      <c r="H39" s="76"/>
      <c r="I39" s="76"/>
      <c r="J39" s="76"/>
      <c r="K39" s="76"/>
      <c r="L39" s="76"/>
      <c r="M39" s="76"/>
      <c r="N39" s="76"/>
      <c r="O39" s="76"/>
      <c r="P39" s="76"/>
      <c r="Q39" s="76"/>
      <c r="R39" s="76"/>
      <c r="S39" s="76"/>
      <c r="T39" s="76"/>
      <c r="U39" s="83"/>
    </row>
    <row r="40" spans="2:21" ht="19.8" customHeight="1" x14ac:dyDescent="0.25">
      <c r="B40" s="165" t="str">
        <f>IF(ISBLANK('FA4'!C46),"",'FA4'!C46)</f>
        <v/>
      </c>
      <c r="C40" s="165"/>
      <c r="D40" s="165"/>
      <c r="E40" s="166"/>
      <c r="F40" s="76"/>
      <c r="G40" s="76"/>
      <c r="H40" s="76"/>
      <c r="I40" s="76"/>
      <c r="J40" s="76"/>
      <c r="K40" s="76"/>
      <c r="L40" s="76"/>
      <c r="M40" s="76"/>
      <c r="N40" s="76"/>
      <c r="O40" s="76"/>
      <c r="P40" s="76"/>
      <c r="Q40" s="76"/>
      <c r="R40" s="76"/>
      <c r="S40" s="76"/>
      <c r="T40" s="76"/>
      <c r="U40" s="83"/>
    </row>
    <row r="41" spans="2:21" ht="19.8" customHeight="1" x14ac:dyDescent="0.25">
      <c r="B41" s="165" t="str">
        <f>IF(ISBLANK('FA4'!C47),"",'FA4'!C47)</f>
        <v/>
      </c>
      <c r="C41" s="165"/>
      <c r="D41" s="165"/>
      <c r="E41" s="166"/>
      <c r="F41" s="76"/>
      <c r="G41" s="76"/>
      <c r="H41" s="76"/>
      <c r="I41" s="76"/>
      <c r="J41" s="76"/>
      <c r="K41" s="76"/>
      <c r="L41" s="76"/>
      <c r="M41" s="76"/>
      <c r="N41" s="76"/>
      <c r="O41" s="76"/>
      <c r="P41" s="76"/>
      <c r="Q41" s="76"/>
      <c r="R41" s="76"/>
      <c r="S41" s="76"/>
      <c r="T41" s="76"/>
      <c r="U41" s="83"/>
    </row>
    <row r="42" spans="2:21" ht="19.8" customHeight="1" x14ac:dyDescent="0.25">
      <c r="B42" s="165" t="str">
        <f>IF(ISBLANK('FA4'!C48),"",'FA4'!C48)</f>
        <v/>
      </c>
      <c r="C42" s="165"/>
      <c r="D42" s="165"/>
      <c r="E42" s="166"/>
      <c r="F42" s="76"/>
      <c r="G42" s="76"/>
      <c r="H42" s="76"/>
      <c r="I42" s="76"/>
      <c r="J42" s="76"/>
      <c r="K42" s="76"/>
      <c r="L42" s="76"/>
      <c r="M42" s="76"/>
      <c r="N42" s="76"/>
      <c r="O42" s="76"/>
      <c r="P42" s="76"/>
      <c r="Q42" s="76"/>
      <c r="R42" s="76"/>
      <c r="S42" s="76"/>
      <c r="T42" s="76"/>
      <c r="U42" s="83"/>
    </row>
    <row r="43" spans="2:21" ht="19.8" customHeight="1" x14ac:dyDescent="0.25">
      <c r="B43" s="165" t="str">
        <f>IF(ISBLANK('FA4'!C49),"",'FA4'!C49)</f>
        <v/>
      </c>
      <c r="C43" s="165"/>
      <c r="D43" s="165"/>
      <c r="E43" s="166"/>
      <c r="F43" s="76"/>
      <c r="G43" s="76"/>
      <c r="H43" s="76"/>
      <c r="I43" s="76"/>
      <c r="J43" s="76"/>
      <c r="K43" s="76"/>
      <c r="L43" s="76"/>
      <c r="M43" s="76"/>
      <c r="N43" s="76"/>
      <c r="O43" s="76"/>
      <c r="P43" s="76"/>
      <c r="Q43" s="76"/>
      <c r="R43" s="76"/>
      <c r="S43" s="76"/>
      <c r="T43" s="76"/>
      <c r="U43" s="83"/>
    </row>
    <row r="44" spans="2:21" ht="19.8" customHeight="1" x14ac:dyDescent="0.25">
      <c r="B44" s="165" t="str">
        <f>IF(ISBLANK('FA4'!C50),"",'FA4'!C50)</f>
        <v/>
      </c>
      <c r="C44" s="165"/>
      <c r="D44" s="165"/>
      <c r="E44" s="166"/>
      <c r="F44" s="76"/>
      <c r="G44" s="76"/>
      <c r="H44" s="76"/>
      <c r="I44" s="76"/>
      <c r="J44" s="76"/>
      <c r="K44" s="76"/>
      <c r="L44" s="76"/>
      <c r="M44" s="76"/>
      <c r="N44" s="76"/>
      <c r="O44" s="76"/>
      <c r="P44" s="76"/>
      <c r="Q44" s="76"/>
      <c r="R44" s="76"/>
      <c r="S44" s="76"/>
      <c r="T44" s="76"/>
      <c r="U44" s="83"/>
    </row>
    <row r="45" spans="2:21" ht="19.8" customHeight="1" x14ac:dyDescent="0.25">
      <c r="B45" s="165" t="str">
        <f>IF(ISBLANK('FA4'!C51),"",'FA4'!C51)</f>
        <v/>
      </c>
      <c r="C45" s="165"/>
      <c r="D45" s="165"/>
      <c r="E45" s="166"/>
      <c r="F45" s="76"/>
      <c r="G45" s="76"/>
      <c r="H45" s="76"/>
      <c r="I45" s="76"/>
      <c r="J45" s="76"/>
      <c r="K45" s="76"/>
      <c r="L45" s="76"/>
      <c r="M45" s="76"/>
      <c r="N45" s="76"/>
      <c r="O45" s="76"/>
      <c r="P45" s="76"/>
      <c r="Q45" s="76"/>
      <c r="R45" s="76"/>
      <c r="S45" s="76"/>
      <c r="T45" s="76"/>
      <c r="U45" s="83"/>
    </row>
    <row r="46" spans="2:21" ht="19.8" customHeight="1" x14ac:dyDescent="0.25">
      <c r="B46" s="165" t="str">
        <f>IF(ISBLANK('FA4'!C52),"",'FA4'!C52)</f>
        <v/>
      </c>
      <c r="C46" s="165"/>
      <c r="D46" s="165"/>
      <c r="E46" s="166"/>
      <c r="F46" s="76"/>
      <c r="G46" s="76"/>
      <c r="H46" s="76"/>
      <c r="I46" s="76"/>
      <c r="J46" s="76"/>
      <c r="K46" s="76"/>
      <c r="L46" s="76"/>
      <c r="M46" s="76"/>
      <c r="N46" s="76"/>
      <c r="O46" s="76"/>
      <c r="P46" s="76"/>
      <c r="Q46" s="76"/>
      <c r="R46" s="76"/>
      <c r="S46" s="76"/>
      <c r="T46" s="76"/>
      <c r="U46" s="83"/>
    </row>
    <row r="47" spans="2:21" ht="19.8" customHeight="1" x14ac:dyDescent="0.25">
      <c r="B47" s="165" t="str">
        <f>IF(ISBLANK('FA4'!C53),"",'FA4'!C53)</f>
        <v/>
      </c>
      <c r="C47" s="165"/>
      <c r="D47" s="165"/>
      <c r="E47" s="166"/>
      <c r="F47" s="76"/>
      <c r="G47" s="76"/>
      <c r="H47" s="76"/>
      <c r="I47" s="76"/>
      <c r="J47" s="76"/>
      <c r="K47" s="76"/>
      <c r="L47" s="76"/>
      <c r="M47" s="76"/>
      <c r="N47" s="76"/>
      <c r="O47" s="76"/>
      <c r="P47" s="76"/>
      <c r="Q47" s="76"/>
      <c r="R47" s="76"/>
      <c r="S47" s="76"/>
      <c r="T47" s="76"/>
      <c r="U47" s="83"/>
    </row>
    <row r="48" spans="2:21" ht="19.8" customHeight="1" x14ac:dyDescent="0.25">
      <c r="B48" s="165" t="str">
        <f>IF(ISBLANK('FA4'!C54),"",'FA4'!C54)</f>
        <v/>
      </c>
      <c r="C48" s="165"/>
      <c r="D48" s="165"/>
      <c r="E48" s="166"/>
      <c r="F48" s="76"/>
      <c r="G48" s="76"/>
      <c r="H48" s="76"/>
      <c r="I48" s="76"/>
      <c r="J48" s="76"/>
      <c r="K48" s="76"/>
      <c r="L48" s="76"/>
      <c r="M48" s="76"/>
      <c r="N48" s="76"/>
      <c r="O48" s="76"/>
      <c r="P48" s="76"/>
      <c r="Q48" s="76"/>
      <c r="R48" s="76"/>
      <c r="S48" s="76"/>
      <c r="T48" s="76"/>
      <c r="U48" s="83"/>
    </row>
    <row r="49" spans="2:21" ht="19.8" customHeight="1" x14ac:dyDescent="0.25">
      <c r="B49" s="165" t="str">
        <f>IF(ISBLANK('FA4'!C55),"",'FA4'!C55)</f>
        <v/>
      </c>
      <c r="C49" s="165"/>
      <c r="D49" s="165"/>
      <c r="E49" s="166"/>
      <c r="F49" s="76"/>
      <c r="G49" s="76"/>
      <c r="H49" s="76"/>
      <c r="I49" s="76"/>
      <c r="J49" s="76"/>
      <c r="K49" s="76"/>
      <c r="L49" s="76"/>
      <c r="M49" s="76"/>
      <c r="N49" s="76"/>
      <c r="O49" s="76"/>
      <c r="P49" s="76"/>
      <c r="Q49" s="76"/>
      <c r="R49" s="76"/>
      <c r="S49" s="76"/>
      <c r="T49" s="76"/>
      <c r="U49" s="83"/>
    </row>
    <row r="50" spans="2:21" ht="19.8" customHeight="1" x14ac:dyDescent="0.25">
      <c r="B50" s="165" t="str">
        <f>IF(ISBLANK('FA4'!C56),"",'FA4'!C56)</f>
        <v/>
      </c>
      <c r="C50" s="165"/>
      <c r="D50" s="165"/>
      <c r="E50" s="166"/>
      <c r="F50" s="76"/>
      <c r="G50" s="76"/>
      <c r="H50" s="76"/>
      <c r="I50" s="76"/>
      <c r="J50" s="76"/>
      <c r="K50" s="76"/>
      <c r="L50" s="76"/>
      <c r="M50" s="76"/>
      <c r="N50" s="76"/>
      <c r="O50" s="76"/>
      <c r="P50" s="76"/>
      <c r="Q50" s="76"/>
      <c r="R50" s="76"/>
      <c r="S50" s="76"/>
      <c r="T50" s="76"/>
      <c r="U50" s="83"/>
    </row>
    <row r="51" spans="2:21" ht="19.8" customHeight="1" x14ac:dyDescent="0.25">
      <c r="B51" s="165" t="str">
        <f>IF(ISBLANK('FA4'!C57),"",'FA4'!C57)</f>
        <v/>
      </c>
      <c r="C51" s="165"/>
      <c r="D51" s="165"/>
      <c r="E51" s="166"/>
      <c r="F51" s="76"/>
      <c r="G51" s="76"/>
      <c r="H51" s="76"/>
      <c r="I51" s="76"/>
      <c r="J51" s="76"/>
      <c r="K51" s="76"/>
      <c r="L51" s="76"/>
      <c r="M51" s="76"/>
      <c r="N51" s="76"/>
      <c r="O51" s="76"/>
      <c r="P51" s="76"/>
      <c r="Q51" s="76"/>
      <c r="R51" s="76"/>
      <c r="S51" s="76"/>
      <c r="T51" s="76"/>
      <c r="U51" s="83"/>
    </row>
    <row r="52" spans="2:21" ht="19.8" customHeight="1" x14ac:dyDescent="0.25">
      <c r="B52" s="165" t="str">
        <f>IF(ISBLANK('FA4'!C58),"",'FA4'!C58)</f>
        <v/>
      </c>
      <c r="C52" s="165"/>
      <c r="D52" s="165"/>
      <c r="E52" s="166"/>
      <c r="F52" s="76"/>
      <c r="G52" s="76"/>
      <c r="H52" s="76"/>
      <c r="I52" s="76"/>
      <c r="J52" s="76"/>
      <c r="K52" s="76"/>
      <c r="L52" s="76"/>
      <c r="M52" s="76"/>
      <c r="N52" s="76"/>
      <c r="O52" s="76"/>
      <c r="P52" s="76"/>
      <c r="Q52" s="76"/>
      <c r="R52" s="76"/>
      <c r="S52" s="76"/>
      <c r="T52" s="76"/>
      <c r="U52" s="83"/>
    </row>
    <row r="53" spans="2:21" ht="19.8" customHeight="1" x14ac:dyDescent="0.25">
      <c r="B53" s="165" t="str">
        <f>IF(ISBLANK('FA4'!C59),"",'FA4'!C59)</f>
        <v/>
      </c>
      <c r="C53" s="165"/>
      <c r="D53" s="165"/>
      <c r="E53" s="166"/>
      <c r="F53" s="76"/>
      <c r="G53" s="76"/>
      <c r="H53" s="76"/>
      <c r="I53" s="76"/>
      <c r="J53" s="76"/>
      <c r="K53" s="76"/>
      <c r="L53" s="76"/>
      <c r="M53" s="76"/>
      <c r="N53" s="76"/>
      <c r="O53" s="76"/>
      <c r="P53" s="76"/>
      <c r="Q53" s="76"/>
      <c r="R53" s="76"/>
      <c r="S53" s="76"/>
      <c r="T53" s="76"/>
      <c r="U53" s="83"/>
    </row>
    <row r="54" spans="2:21" ht="19.8" customHeight="1" x14ac:dyDescent="0.25">
      <c r="B54" s="165" t="str">
        <f>IF(ISBLANK('FA4'!C60),"",'FA4'!C60)</f>
        <v/>
      </c>
      <c r="C54" s="165"/>
      <c r="D54" s="165"/>
      <c r="E54" s="166"/>
      <c r="F54" s="76"/>
      <c r="G54" s="76"/>
      <c r="H54" s="76"/>
      <c r="I54" s="76"/>
      <c r="J54" s="76"/>
      <c r="K54" s="76"/>
      <c r="L54" s="76"/>
      <c r="M54" s="76"/>
      <c r="N54" s="76"/>
      <c r="O54" s="76"/>
      <c r="P54" s="76"/>
      <c r="Q54" s="76"/>
      <c r="R54" s="76"/>
      <c r="S54" s="76"/>
      <c r="T54" s="76"/>
      <c r="U54" s="83"/>
    </row>
    <row r="55" spans="2:21" ht="19.8" customHeight="1" x14ac:dyDescent="0.25">
      <c r="B55" s="165" t="str">
        <f>IF(ISBLANK('FA4'!C61),"",'FA4'!C61)</f>
        <v/>
      </c>
      <c r="C55" s="165"/>
      <c r="D55" s="165"/>
      <c r="E55" s="166"/>
      <c r="F55" s="76"/>
      <c r="G55" s="76"/>
      <c r="H55" s="76"/>
      <c r="I55" s="76"/>
      <c r="J55" s="76"/>
      <c r="K55" s="76"/>
      <c r="L55" s="76"/>
      <c r="M55" s="76"/>
      <c r="N55" s="76"/>
      <c r="O55" s="76"/>
      <c r="P55" s="76"/>
      <c r="Q55" s="76"/>
      <c r="R55" s="76"/>
      <c r="S55" s="76"/>
      <c r="T55" s="76"/>
      <c r="U55" s="83"/>
    </row>
    <row r="56" spans="2:21" ht="19.8" customHeight="1" x14ac:dyDescent="0.25">
      <c r="B56" s="165" t="str">
        <f>IF(ISBLANK('FA4'!C62),"",'FA4'!C62)</f>
        <v/>
      </c>
      <c r="C56" s="165"/>
      <c r="D56" s="165"/>
      <c r="E56" s="166"/>
      <c r="F56" s="76"/>
      <c r="G56" s="76"/>
      <c r="H56" s="76"/>
      <c r="I56" s="76"/>
      <c r="J56" s="76"/>
      <c r="K56" s="76"/>
      <c r="L56" s="76"/>
      <c r="M56" s="76"/>
      <c r="N56" s="76"/>
      <c r="O56" s="76"/>
      <c r="P56" s="76"/>
      <c r="Q56" s="76"/>
      <c r="R56" s="76"/>
      <c r="S56" s="76"/>
      <c r="T56" s="76"/>
      <c r="U56" s="83"/>
    </row>
    <row r="57" spans="2:21" ht="19.8" customHeight="1" x14ac:dyDescent="0.25">
      <c r="B57" s="165" t="str">
        <f>IF(ISBLANK('FA4'!C63),"",'FA4'!C63)</f>
        <v/>
      </c>
      <c r="C57" s="165"/>
      <c r="D57" s="165"/>
      <c r="E57" s="166"/>
      <c r="F57" s="76"/>
      <c r="G57" s="76"/>
      <c r="H57" s="76"/>
      <c r="I57" s="76"/>
      <c r="J57" s="76"/>
      <c r="K57" s="76"/>
      <c r="L57" s="76"/>
      <c r="M57" s="76"/>
      <c r="N57" s="76"/>
      <c r="O57" s="76"/>
      <c r="P57" s="76"/>
      <c r="Q57" s="76"/>
      <c r="R57" s="76"/>
      <c r="S57" s="76"/>
      <c r="T57" s="76"/>
      <c r="U57" s="83"/>
    </row>
    <row r="58" spans="2:21" ht="19.8" customHeight="1" x14ac:dyDescent="0.25">
      <c r="B58" s="165" t="str">
        <f>IF(ISBLANK('FA4'!C64),"",'FA4'!C64)</f>
        <v/>
      </c>
      <c r="C58" s="165"/>
      <c r="D58" s="165"/>
      <c r="E58" s="166"/>
      <c r="F58" s="76"/>
      <c r="G58" s="76"/>
      <c r="H58" s="76"/>
      <c r="I58" s="76"/>
      <c r="J58" s="76"/>
      <c r="K58" s="76"/>
      <c r="L58" s="76"/>
      <c r="M58" s="76"/>
      <c r="N58" s="76"/>
      <c r="O58" s="76"/>
      <c r="P58" s="76"/>
      <c r="Q58" s="76"/>
      <c r="R58" s="76"/>
      <c r="S58" s="76"/>
      <c r="T58" s="76"/>
      <c r="U58" s="83"/>
    </row>
    <row r="59" spans="2:21" ht="19.8" customHeight="1" x14ac:dyDescent="0.25">
      <c r="B59" s="165" t="str">
        <f>IF(ISBLANK('FA4'!C65),"",'FA4'!C65)</f>
        <v/>
      </c>
      <c r="C59" s="165"/>
      <c r="D59" s="165"/>
      <c r="E59" s="166"/>
      <c r="F59" s="76"/>
      <c r="G59" s="76"/>
      <c r="H59" s="76"/>
      <c r="I59" s="76"/>
      <c r="J59" s="76"/>
      <c r="K59" s="76"/>
      <c r="L59" s="76"/>
      <c r="M59" s="76"/>
      <c r="N59" s="76"/>
      <c r="O59" s="76"/>
      <c r="P59" s="76"/>
      <c r="Q59" s="76"/>
      <c r="R59" s="76"/>
      <c r="S59" s="76"/>
      <c r="T59" s="76"/>
      <c r="U59" s="83"/>
    </row>
    <row r="60" spans="2:21" ht="19.8" customHeight="1" x14ac:dyDescent="0.25">
      <c r="B60" s="165" t="str">
        <f>IF(ISBLANK('FA4'!C66),"",'FA4'!C66)</f>
        <v/>
      </c>
      <c r="C60" s="165"/>
      <c r="D60" s="165"/>
      <c r="E60" s="166"/>
      <c r="F60" s="76"/>
      <c r="G60" s="76"/>
      <c r="H60" s="76"/>
      <c r="I60" s="76"/>
      <c r="J60" s="76"/>
      <c r="K60" s="76"/>
      <c r="L60" s="76"/>
      <c r="M60" s="76"/>
      <c r="N60" s="76"/>
      <c r="O60" s="76"/>
      <c r="P60" s="76"/>
      <c r="Q60" s="76"/>
      <c r="R60" s="76"/>
      <c r="S60" s="76"/>
      <c r="T60" s="76"/>
      <c r="U60" s="83"/>
    </row>
    <row r="61" spans="2:21" ht="19.8" customHeight="1" x14ac:dyDescent="0.25">
      <c r="B61" s="165" t="str">
        <f>IF(ISBLANK('FA4'!C67),"",'FA4'!C67)</f>
        <v/>
      </c>
      <c r="C61" s="165"/>
      <c r="D61" s="165"/>
      <c r="E61" s="166"/>
      <c r="F61" s="76"/>
      <c r="G61" s="76"/>
      <c r="H61" s="76"/>
      <c r="I61" s="76"/>
      <c r="J61" s="76"/>
      <c r="K61" s="76"/>
      <c r="L61" s="76"/>
      <c r="M61" s="76"/>
      <c r="N61" s="76"/>
      <c r="O61" s="76"/>
      <c r="P61" s="76"/>
      <c r="Q61" s="76"/>
      <c r="R61" s="76"/>
      <c r="S61" s="76"/>
      <c r="T61" s="76"/>
      <c r="U61" s="83"/>
    </row>
    <row r="62" spans="2:21" ht="19.8" customHeight="1" x14ac:dyDescent="0.25">
      <c r="B62" s="165" t="str">
        <f>IF(ISBLANK('FA4'!C68),"",'FA4'!C68)</f>
        <v/>
      </c>
      <c r="C62" s="165"/>
      <c r="D62" s="165"/>
      <c r="E62" s="166"/>
      <c r="F62" s="76"/>
      <c r="G62" s="76"/>
      <c r="H62" s="76"/>
      <c r="I62" s="76"/>
      <c r="J62" s="76"/>
      <c r="K62" s="76"/>
      <c r="L62" s="76"/>
      <c r="M62" s="76"/>
      <c r="N62" s="76"/>
      <c r="O62" s="76"/>
      <c r="P62" s="76"/>
      <c r="Q62" s="76"/>
      <c r="R62" s="76"/>
      <c r="S62" s="76"/>
      <c r="T62" s="76"/>
      <c r="U62" s="83"/>
    </row>
    <row r="63" spans="2:21" ht="19.8" customHeight="1" x14ac:dyDescent="0.25">
      <c r="B63" s="165" t="str">
        <f>IF(ISBLANK('FA4'!C69),"",'FA4'!C69)</f>
        <v/>
      </c>
      <c r="C63" s="165"/>
      <c r="D63" s="165"/>
      <c r="E63" s="166"/>
      <c r="F63" s="76"/>
      <c r="G63" s="76"/>
      <c r="H63" s="76"/>
      <c r="I63" s="76"/>
      <c r="J63" s="76"/>
      <c r="K63" s="76"/>
      <c r="L63" s="76"/>
      <c r="M63" s="76"/>
      <c r="N63" s="76"/>
      <c r="O63" s="76"/>
      <c r="P63" s="76"/>
      <c r="Q63" s="76"/>
      <c r="R63" s="76"/>
      <c r="S63" s="76"/>
      <c r="T63" s="76"/>
      <c r="U63" s="83"/>
    </row>
    <row r="64" spans="2:21" ht="19.8" customHeight="1" x14ac:dyDescent="0.25">
      <c r="B64" s="165" t="str">
        <f>IF(ISBLANK('FA4'!C70),"",'FA4'!C70)</f>
        <v/>
      </c>
      <c r="C64" s="165"/>
      <c r="D64" s="165"/>
      <c r="E64" s="166"/>
      <c r="F64" s="76"/>
      <c r="G64" s="76"/>
      <c r="H64" s="76"/>
      <c r="I64" s="76"/>
      <c r="J64" s="76"/>
      <c r="K64" s="76"/>
      <c r="L64" s="76"/>
      <c r="M64" s="76"/>
      <c r="N64" s="76"/>
      <c r="O64" s="76"/>
      <c r="P64" s="76"/>
      <c r="Q64" s="76"/>
      <c r="R64" s="76"/>
      <c r="S64" s="76"/>
      <c r="T64" s="76"/>
      <c r="U64" s="83"/>
    </row>
    <row r="65" spans="2:21" ht="19.8" customHeight="1" x14ac:dyDescent="0.25">
      <c r="B65" s="165" t="str">
        <f>IF(ISBLANK('FA4'!C71),"",'FA4'!C71)</f>
        <v/>
      </c>
      <c r="C65" s="165"/>
      <c r="D65" s="165"/>
      <c r="E65" s="166"/>
      <c r="F65" s="76"/>
      <c r="G65" s="76"/>
      <c r="H65" s="76"/>
      <c r="I65" s="76"/>
      <c r="J65" s="76"/>
      <c r="K65" s="76"/>
      <c r="L65" s="76"/>
      <c r="M65" s="76"/>
      <c r="N65" s="76"/>
      <c r="O65" s="76"/>
      <c r="P65" s="76"/>
      <c r="Q65" s="76"/>
      <c r="R65" s="76"/>
      <c r="S65" s="76"/>
      <c r="T65" s="76"/>
      <c r="U65" s="83"/>
    </row>
    <row r="66" spans="2:21" ht="19.8" customHeight="1" x14ac:dyDescent="0.25">
      <c r="B66" s="165" t="str">
        <f>IF(ISBLANK('FA4'!C72),"",'FA4'!C72)</f>
        <v/>
      </c>
      <c r="C66" s="165"/>
      <c r="D66" s="165"/>
      <c r="E66" s="166"/>
      <c r="F66" s="76"/>
      <c r="G66" s="76"/>
      <c r="H66" s="76"/>
      <c r="I66" s="76"/>
      <c r="J66" s="76"/>
      <c r="K66" s="76"/>
      <c r="L66" s="76"/>
      <c r="M66" s="76"/>
      <c r="N66" s="76"/>
      <c r="O66" s="76"/>
      <c r="P66" s="76"/>
      <c r="Q66" s="76"/>
      <c r="R66" s="76"/>
      <c r="S66" s="76"/>
      <c r="T66" s="76"/>
      <c r="U66" s="83"/>
    </row>
    <row r="67" spans="2:21" ht="19.8" customHeight="1" x14ac:dyDescent="0.25">
      <c r="B67" s="165" t="str">
        <f>IF(ISBLANK('FA4'!C73),"",'FA4'!C73)</f>
        <v/>
      </c>
      <c r="C67" s="165"/>
      <c r="D67" s="165"/>
      <c r="E67" s="166"/>
      <c r="F67" s="76"/>
      <c r="G67" s="76"/>
      <c r="H67" s="76"/>
      <c r="I67" s="76"/>
      <c r="J67" s="76"/>
      <c r="K67" s="76"/>
      <c r="L67" s="76"/>
      <c r="M67" s="76"/>
      <c r="N67" s="76"/>
      <c r="O67" s="76"/>
      <c r="P67" s="76"/>
      <c r="Q67" s="76"/>
      <c r="R67" s="76"/>
      <c r="S67" s="76"/>
      <c r="T67" s="76"/>
      <c r="U67" s="83"/>
    </row>
    <row r="68" spans="2:21" ht="19.8" customHeight="1" x14ac:dyDescent="0.25">
      <c r="B68" s="165" t="str">
        <f>IF(ISBLANK('FA4'!C74),"",'FA4'!C74)</f>
        <v/>
      </c>
      <c r="C68" s="165"/>
      <c r="D68" s="165"/>
      <c r="E68" s="166"/>
      <c r="F68" s="76"/>
      <c r="G68" s="76"/>
      <c r="H68" s="76"/>
      <c r="I68" s="76"/>
      <c r="J68" s="76"/>
      <c r="K68" s="76"/>
      <c r="L68" s="76"/>
      <c r="M68" s="76"/>
      <c r="N68" s="76"/>
      <c r="O68" s="76"/>
      <c r="P68" s="76"/>
      <c r="Q68" s="76"/>
      <c r="R68" s="76"/>
      <c r="S68" s="76"/>
      <c r="T68" s="76"/>
      <c r="U68" s="83"/>
    </row>
    <row r="69" spans="2:21" ht="19.8" customHeight="1" x14ac:dyDescent="0.25">
      <c r="B69" s="165" t="e">
        <f>IF(ISBLANK('FA4'!#REF!),"",'FA4'!#REF!)</f>
        <v>#REF!</v>
      </c>
      <c r="C69" s="165"/>
      <c r="D69" s="165"/>
      <c r="E69" s="166"/>
      <c r="F69" s="76"/>
      <c r="G69" s="76"/>
      <c r="H69" s="76"/>
      <c r="I69" s="76"/>
      <c r="J69" s="76"/>
      <c r="K69" s="76"/>
      <c r="L69" s="76"/>
      <c r="M69" s="76"/>
      <c r="N69" s="76"/>
      <c r="O69" s="76"/>
      <c r="P69" s="76"/>
      <c r="Q69" s="76"/>
      <c r="R69" s="76"/>
      <c r="S69" s="76"/>
      <c r="T69" s="76"/>
      <c r="U69" s="83"/>
    </row>
    <row r="70" spans="2:21" x14ac:dyDescent="0.25">
      <c r="U70" s="84"/>
    </row>
    <row r="71" spans="2:21" x14ac:dyDescent="0.25">
      <c r="U71" s="84"/>
    </row>
    <row r="72" spans="2:21" x14ac:dyDescent="0.25">
      <c r="U72" s="84"/>
    </row>
    <row r="73" spans="2:21" x14ac:dyDescent="0.25">
      <c r="U73" s="84"/>
    </row>
    <row r="74" spans="2:21" x14ac:dyDescent="0.25">
      <c r="U74" s="84"/>
    </row>
    <row r="75" spans="2:21" x14ac:dyDescent="0.25">
      <c r="U75" s="84"/>
    </row>
    <row r="76" spans="2:21" x14ac:dyDescent="0.25">
      <c r="U76" s="84"/>
    </row>
    <row r="77" spans="2:21" x14ac:dyDescent="0.25">
      <c r="U77" s="84"/>
    </row>
  </sheetData>
  <sheetProtection algorithmName="SHA-512" hashValue="td4OW3OG/sKihh1IjkqP06vA8bHIlNsAhnBqJm6Y1Xxux967THipZp5PzmMXJ03+h6fg0pdrzHsKQx3emgKAhA==" saltValue="ITcJzXpLPIkBHFQegsTc0A==" spinCount="100000" sheet="1" objects="1" scenarios="1" formatCells="0" formatColumns="0" formatRows="0"/>
  <mergeCells count="70">
    <mergeCell ref="T4:T5"/>
    <mergeCell ref="U4:U5"/>
    <mergeCell ref="F4:S4"/>
    <mergeCell ref="B23:E23"/>
    <mergeCell ref="B24:E24"/>
    <mergeCell ref="B25:E25"/>
    <mergeCell ref="B4:E5"/>
    <mergeCell ref="B16:E16"/>
    <mergeCell ref="B17:E17"/>
    <mergeCell ref="B18:E18"/>
    <mergeCell ref="B19:E19"/>
    <mergeCell ref="B20:E20"/>
    <mergeCell ref="B21:E21"/>
    <mergeCell ref="B10:E10"/>
    <mergeCell ref="B11:E11"/>
    <mergeCell ref="B12:E12"/>
    <mergeCell ref="B13:E13"/>
    <mergeCell ref="B14:E14"/>
    <mergeCell ref="B2:C2"/>
    <mergeCell ref="B22:E22"/>
    <mergeCell ref="B6:E6"/>
    <mergeCell ref="B7:E7"/>
    <mergeCell ref="B8:E8"/>
    <mergeCell ref="B9:E9"/>
    <mergeCell ref="B15:E15"/>
    <mergeCell ref="D2:G2"/>
    <mergeCell ref="B30:E30"/>
    <mergeCell ref="B31:E31"/>
    <mergeCell ref="B32:E32"/>
    <mergeCell ref="B26:E26"/>
    <mergeCell ref="B27:E27"/>
    <mergeCell ref="B28:E28"/>
    <mergeCell ref="B29:E29"/>
    <mergeCell ref="B36:E36"/>
    <mergeCell ref="B37:E37"/>
    <mergeCell ref="B38:E38"/>
    <mergeCell ref="B33:E33"/>
    <mergeCell ref="B34:E34"/>
    <mergeCell ref="B35:E35"/>
    <mergeCell ref="B42:E42"/>
    <mergeCell ref="B43:E43"/>
    <mergeCell ref="B44:E44"/>
    <mergeCell ref="B39:E39"/>
    <mergeCell ref="B40:E40"/>
    <mergeCell ref="B41:E41"/>
    <mergeCell ref="B48:E48"/>
    <mergeCell ref="B49:E49"/>
    <mergeCell ref="B50:E50"/>
    <mergeCell ref="B45:E45"/>
    <mergeCell ref="B46:E46"/>
    <mergeCell ref="B47:E47"/>
    <mergeCell ref="B54:E54"/>
    <mergeCell ref="B55:E55"/>
    <mergeCell ref="B56:E56"/>
    <mergeCell ref="B51:E51"/>
    <mergeCell ref="B52:E52"/>
    <mergeCell ref="B53:E53"/>
    <mergeCell ref="B60:E60"/>
    <mergeCell ref="B61:E61"/>
    <mergeCell ref="B62:E62"/>
    <mergeCell ref="B57:E57"/>
    <mergeCell ref="B58:E58"/>
    <mergeCell ref="B59:E59"/>
    <mergeCell ref="B68:E68"/>
    <mergeCell ref="B69:E69"/>
    <mergeCell ref="B66:E66"/>
    <mergeCell ref="B67:E67"/>
    <mergeCell ref="B63:E63"/>
    <mergeCell ref="B64:E64"/>
    <mergeCell ref="B65:E65"/>
  </mergeCells>
  <conditionalFormatting sqref="B6:B69">
    <cfRule type="expression" dxfId="12" priority="1" stopIfTrue="1">
      <formula>IF($I6="",FALSE,IF($I6&gt;=#REF!,TRUE,FALSE))</formula>
    </cfRule>
    <cfRule type="expression" dxfId="11" priority="2" stopIfTrue="1">
      <formula>IF($I6&gt;=#REF!,IF($I6&lt;#REF!,TRUE,FALSE),FALSE)</formula>
    </cfRule>
    <cfRule type="expression" dxfId="10" priority="3" stopIfTrue="1">
      <formula>IF($I6="",FALSE,IF($I6&lt;#REF!,TRUE))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343"/>
  <sheetViews>
    <sheetView zoomScale="80" zoomScaleNormal="80" workbookViewId="0">
      <pane ySplit="1" topLeftCell="A305" activePane="bottomLeft" state="frozen"/>
      <selection pane="bottomLeft" activeCell="B325" sqref="B325"/>
    </sheetView>
  </sheetViews>
  <sheetFormatPr defaultRowHeight="13.2" x14ac:dyDescent="0.25"/>
  <cols>
    <col min="1" max="1" width="36.77734375" style="20" customWidth="1"/>
    <col min="2" max="2" width="50.77734375" style="24" customWidth="1"/>
    <col min="3" max="3" width="37.109375" style="6" customWidth="1"/>
    <col min="4" max="4" width="8.88671875" style="63" customWidth="1"/>
    <col min="5" max="5" width="37.77734375" style="55" customWidth="1"/>
    <col min="6" max="6" width="11.77734375" customWidth="1"/>
    <col min="7" max="7" width="22.77734375" customWidth="1"/>
    <col min="8" max="8" width="16.6640625" customWidth="1"/>
    <col min="9" max="9" width="54.21875" customWidth="1"/>
  </cols>
  <sheetData>
    <row r="1" spans="1:10" x14ac:dyDescent="0.25">
      <c r="A1" s="18" t="s">
        <v>812</v>
      </c>
      <c r="B1" s="19" t="s">
        <v>151</v>
      </c>
      <c r="C1" s="13" t="s">
        <v>150</v>
      </c>
      <c r="D1" s="62" t="s">
        <v>396</v>
      </c>
      <c r="E1" s="5" t="s">
        <v>345</v>
      </c>
      <c r="F1" s="8" t="s">
        <v>189</v>
      </c>
      <c r="G1" s="8" t="s">
        <v>766</v>
      </c>
      <c r="H1" s="8" t="s">
        <v>799</v>
      </c>
      <c r="I1" s="8" t="s">
        <v>774</v>
      </c>
      <c r="J1" s="8" t="s">
        <v>890</v>
      </c>
    </row>
    <row r="2" spans="1:10" x14ac:dyDescent="0.25">
      <c r="A2" s="20" t="s">
        <v>346</v>
      </c>
      <c r="B2" s="61" t="s">
        <v>863</v>
      </c>
      <c r="C2" s="14" t="s">
        <v>208</v>
      </c>
      <c r="D2" s="63">
        <v>1</v>
      </c>
      <c r="E2" s="55" t="str">
        <f t="shared" ref="E2:E66" si="0">C2&amp;D2</f>
        <v>Addenbrookes (Cambridge)1</v>
      </c>
      <c r="F2" t="s">
        <v>768</v>
      </c>
      <c r="G2" t="s">
        <v>860</v>
      </c>
      <c r="H2" t="s">
        <v>860</v>
      </c>
      <c r="I2" t="s">
        <v>22</v>
      </c>
    </row>
    <row r="3" spans="1:10" x14ac:dyDescent="0.25">
      <c r="A3" s="20" t="s">
        <v>347</v>
      </c>
      <c r="B3" s="61" t="s">
        <v>864</v>
      </c>
      <c r="C3" s="14" t="s">
        <v>208</v>
      </c>
      <c r="D3" s="63">
        <v>2</v>
      </c>
      <c r="E3" s="55" t="str">
        <f t="shared" si="0"/>
        <v>Addenbrookes (Cambridge)2</v>
      </c>
      <c r="F3" t="s">
        <v>768</v>
      </c>
      <c r="G3" t="s">
        <v>860</v>
      </c>
      <c r="H3" t="s">
        <v>860</v>
      </c>
      <c r="I3" t="s">
        <v>73</v>
      </c>
    </row>
    <row r="4" spans="1:10" x14ac:dyDescent="0.25">
      <c r="A4" s="20" t="s">
        <v>348</v>
      </c>
      <c r="B4" s="61" t="s">
        <v>865</v>
      </c>
      <c r="C4" s="14" t="s">
        <v>208</v>
      </c>
      <c r="D4" s="63">
        <v>3</v>
      </c>
      <c r="E4" s="55" t="str">
        <f t="shared" si="0"/>
        <v>Addenbrookes (Cambridge)3</v>
      </c>
      <c r="F4" t="s">
        <v>768</v>
      </c>
      <c r="G4" t="s">
        <v>860</v>
      </c>
      <c r="H4" t="s">
        <v>860</v>
      </c>
      <c r="I4" t="s">
        <v>37</v>
      </c>
    </row>
    <row r="5" spans="1:10" x14ac:dyDescent="0.25">
      <c r="A5" s="20" t="s">
        <v>349</v>
      </c>
      <c r="B5" s="61" t="s">
        <v>866</v>
      </c>
      <c r="C5" s="14" t="s">
        <v>208</v>
      </c>
      <c r="D5" s="63">
        <v>4</v>
      </c>
      <c r="E5" s="55" t="str">
        <f t="shared" si="0"/>
        <v>Addenbrookes (Cambridge)4</v>
      </c>
      <c r="F5" t="s">
        <v>768</v>
      </c>
      <c r="G5" t="s">
        <v>860</v>
      </c>
      <c r="H5" t="s">
        <v>860</v>
      </c>
      <c r="I5" t="s">
        <v>74</v>
      </c>
    </row>
    <row r="6" spans="1:10" x14ac:dyDescent="0.25">
      <c r="A6" s="20" t="s">
        <v>350</v>
      </c>
      <c r="B6" s="61" t="s">
        <v>867</v>
      </c>
      <c r="C6" s="14" t="s">
        <v>208</v>
      </c>
      <c r="D6" s="63">
        <v>5</v>
      </c>
      <c r="E6" s="55" t="str">
        <f t="shared" si="0"/>
        <v>Addenbrookes (Cambridge)5</v>
      </c>
      <c r="F6" t="s">
        <v>768</v>
      </c>
      <c r="G6" t="s">
        <v>860</v>
      </c>
      <c r="H6" t="s">
        <v>860</v>
      </c>
      <c r="I6" t="s">
        <v>119</v>
      </c>
    </row>
    <row r="7" spans="1:10" x14ac:dyDescent="0.25">
      <c r="A7" s="20" t="s">
        <v>351</v>
      </c>
      <c r="B7" s="21" t="s">
        <v>166</v>
      </c>
      <c r="C7" s="14" t="s">
        <v>208</v>
      </c>
      <c r="D7" s="63">
        <v>6</v>
      </c>
      <c r="E7" s="55" t="str">
        <f t="shared" si="0"/>
        <v>Addenbrookes (Cambridge)6</v>
      </c>
      <c r="F7" t="s">
        <v>767</v>
      </c>
      <c r="G7" t="s">
        <v>190</v>
      </c>
      <c r="H7" t="s">
        <v>190</v>
      </c>
      <c r="I7" t="s">
        <v>22</v>
      </c>
    </row>
    <row r="8" spans="1:10" x14ac:dyDescent="0.25">
      <c r="A8" s="20" t="s">
        <v>352</v>
      </c>
      <c r="B8" s="21" t="s">
        <v>160</v>
      </c>
      <c r="C8" s="14" t="s">
        <v>208</v>
      </c>
      <c r="D8" s="63">
        <v>7</v>
      </c>
      <c r="E8" s="55" t="str">
        <f t="shared" si="0"/>
        <v>Addenbrookes (Cambridge)7</v>
      </c>
      <c r="F8" t="s">
        <v>767</v>
      </c>
      <c r="G8" t="s">
        <v>190</v>
      </c>
      <c r="H8" t="s">
        <v>190</v>
      </c>
      <c r="I8" t="s">
        <v>73</v>
      </c>
    </row>
    <row r="9" spans="1:10" x14ac:dyDescent="0.25">
      <c r="A9" s="20" t="s">
        <v>353</v>
      </c>
      <c r="B9" s="21" t="s">
        <v>161</v>
      </c>
      <c r="C9" s="14" t="s">
        <v>208</v>
      </c>
      <c r="D9" s="63">
        <v>8</v>
      </c>
      <c r="E9" s="55" t="str">
        <f t="shared" si="0"/>
        <v>Addenbrookes (Cambridge)8</v>
      </c>
      <c r="F9" t="s">
        <v>767</v>
      </c>
      <c r="G9" t="s">
        <v>190</v>
      </c>
      <c r="H9" t="s">
        <v>190</v>
      </c>
      <c r="I9" t="s">
        <v>37</v>
      </c>
    </row>
    <row r="10" spans="1:10" x14ac:dyDescent="0.25">
      <c r="A10" s="20" t="s">
        <v>354</v>
      </c>
      <c r="B10" s="21" t="s">
        <v>162</v>
      </c>
      <c r="C10" s="14" t="s">
        <v>208</v>
      </c>
      <c r="D10" s="63">
        <v>9</v>
      </c>
      <c r="E10" s="55" t="str">
        <f t="shared" si="0"/>
        <v>Addenbrookes (Cambridge)9</v>
      </c>
      <c r="F10" t="s">
        <v>767</v>
      </c>
      <c r="G10" t="s">
        <v>190</v>
      </c>
      <c r="H10" t="s">
        <v>190</v>
      </c>
      <c r="I10" t="s">
        <v>53</v>
      </c>
    </row>
    <row r="11" spans="1:10" x14ac:dyDescent="0.25">
      <c r="A11" s="20" t="s">
        <v>355</v>
      </c>
      <c r="B11" s="21" t="s">
        <v>163</v>
      </c>
      <c r="C11" s="14" t="s">
        <v>208</v>
      </c>
      <c r="D11" s="63">
        <v>10</v>
      </c>
      <c r="E11" s="55" t="str">
        <f t="shared" si="0"/>
        <v>Addenbrookes (Cambridge)10</v>
      </c>
      <c r="F11" t="s">
        <v>767</v>
      </c>
      <c r="G11" t="s">
        <v>190</v>
      </c>
      <c r="H11" t="s">
        <v>190</v>
      </c>
      <c r="I11" t="s">
        <v>69</v>
      </c>
    </row>
    <row r="12" spans="1:10" x14ac:dyDescent="0.25">
      <c r="A12" s="20" t="s">
        <v>356</v>
      </c>
      <c r="B12" s="21" t="s">
        <v>164</v>
      </c>
      <c r="C12" s="14" t="s">
        <v>208</v>
      </c>
      <c r="D12" s="63">
        <v>11</v>
      </c>
      <c r="E12" s="55" t="str">
        <f t="shared" si="0"/>
        <v>Addenbrookes (Cambridge)11</v>
      </c>
      <c r="F12" t="s">
        <v>767</v>
      </c>
      <c r="G12" t="s">
        <v>190</v>
      </c>
      <c r="H12" t="s">
        <v>190</v>
      </c>
      <c r="I12" t="s">
        <v>74</v>
      </c>
    </row>
    <row r="13" spans="1:10" x14ac:dyDescent="0.25">
      <c r="A13" s="20" t="s">
        <v>357</v>
      </c>
      <c r="B13" s="21" t="s">
        <v>165</v>
      </c>
      <c r="C13" s="14" t="s">
        <v>208</v>
      </c>
      <c r="D13" s="63">
        <v>12</v>
      </c>
      <c r="E13" s="55" t="str">
        <f t="shared" si="0"/>
        <v>Addenbrookes (Cambridge)12</v>
      </c>
      <c r="F13" t="s">
        <v>767</v>
      </c>
      <c r="G13" t="s">
        <v>190</v>
      </c>
      <c r="H13" t="s">
        <v>190</v>
      </c>
      <c r="I13" t="s">
        <v>103</v>
      </c>
    </row>
    <row r="14" spans="1:10" x14ac:dyDescent="0.25">
      <c r="A14" s="20" t="s">
        <v>358</v>
      </c>
      <c r="B14" s="21" t="s">
        <v>167</v>
      </c>
      <c r="C14" s="14" t="s">
        <v>208</v>
      </c>
      <c r="D14" s="63">
        <v>13</v>
      </c>
      <c r="E14" s="55" t="str">
        <f t="shared" si="0"/>
        <v>Addenbrookes (Cambridge)13</v>
      </c>
      <c r="F14" t="s">
        <v>767</v>
      </c>
      <c r="G14" t="s">
        <v>190</v>
      </c>
      <c r="H14" t="s">
        <v>190</v>
      </c>
      <c r="I14" t="s">
        <v>119</v>
      </c>
    </row>
    <row r="15" spans="1:10" x14ac:dyDescent="0.25">
      <c r="A15" s="20" t="s">
        <v>397</v>
      </c>
      <c r="B15" s="21" t="s">
        <v>171</v>
      </c>
      <c r="C15" s="14" t="s">
        <v>168</v>
      </c>
      <c r="D15" s="63">
        <v>1</v>
      </c>
      <c r="E15" s="55" t="str">
        <f t="shared" si="0"/>
        <v>Birmingham Women's and Children's1</v>
      </c>
      <c r="F15" t="s">
        <v>768</v>
      </c>
      <c r="H15" t="s">
        <v>768</v>
      </c>
      <c r="I15" t="s">
        <v>852</v>
      </c>
    </row>
    <row r="16" spans="1:10" x14ac:dyDescent="0.25">
      <c r="A16" s="20" t="s">
        <v>398</v>
      </c>
      <c r="B16" s="21" t="s">
        <v>169</v>
      </c>
      <c r="C16" s="14" t="s">
        <v>168</v>
      </c>
      <c r="D16" s="63">
        <v>2</v>
      </c>
      <c r="E16" s="55" t="str">
        <f t="shared" si="0"/>
        <v>Birmingham Women's and Children's2</v>
      </c>
      <c r="F16" t="s">
        <v>768</v>
      </c>
      <c r="H16" t="s">
        <v>768</v>
      </c>
      <c r="I16" t="s">
        <v>16</v>
      </c>
    </row>
    <row r="17" spans="1:10" x14ac:dyDescent="0.25">
      <c r="A17" s="20" t="s">
        <v>399</v>
      </c>
      <c r="B17" s="21" t="s">
        <v>871</v>
      </c>
      <c r="C17" s="14" t="s">
        <v>168</v>
      </c>
      <c r="D17" s="63">
        <v>3</v>
      </c>
      <c r="E17" s="55" t="str">
        <f t="shared" si="0"/>
        <v>Birmingham Women's and Children's3</v>
      </c>
      <c r="F17" t="s">
        <v>768</v>
      </c>
      <c r="H17" t="s">
        <v>768</v>
      </c>
      <c r="I17" t="s">
        <v>111</v>
      </c>
    </row>
    <row r="18" spans="1:10" x14ac:dyDescent="0.25">
      <c r="A18" s="20" t="s">
        <v>400</v>
      </c>
      <c r="B18" s="61" t="s">
        <v>845</v>
      </c>
      <c r="C18" s="14" t="s">
        <v>168</v>
      </c>
      <c r="D18" s="63">
        <v>4</v>
      </c>
      <c r="E18" s="55" t="str">
        <f t="shared" si="0"/>
        <v>Birmingham Women's and Children's4</v>
      </c>
      <c r="F18" t="s">
        <v>768</v>
      </c>
      <c r="H18" t="s">
        <v>768</v>
      </c>
      <c r="I18" t="s">
        <v>23</v>
      </c>
    </row>
    <row r="19" spans="1:10" x14ac:dyDescent="0.25">
      <c r="A19" s="20" t="s">
        <v>401</v>
      </c>
      <c r="B19" s="54" t="s">
        <v>846</v>
      </c>
      <c r="C19" s="16" t="s">
        <v>168</v>
      </c>
      <c r="D19" s="63">
        <v>5</v>
      </c>
      <c r="E19" s="55" t="str">
        <f t="shared" si="0"/>
        <v>Birmingham Women's and Children's5</v>
      </c>
      <c r="F19" t="s">
        <v>768</v>
      </c>
      <c r="H19" t="s">
        <v>768</v>
      </c>
      <c r="I19" t="s">
        <v>24</v>
      </c>
    </row>
    <row r="20" spans="1:10" x14ac:dyDescent="0.25">
      <c r="A20" s="20" t="s">
        <v>402</v>
      </c>
      <c r="B20" s="54" t="s">
        <v>872</v>
      </c>
      <c r="C20" s="16" t="s">
        <v>168</v>
      </c>
      <c r="D20" s="63">
        <v>6</v>
      </c>
      <c r="E20" s="55" t="str">
        <f t="shared" si="0"/>
        <v>Birmingham Women's and Children's6</v>
      </c>
      <c r="F20" t="s">
        <v>768</v>
      </c>
      <c r="H20" t="s">
        <v>768</v>
      </c>
      <c r="I20" t="s">
        <v>110</v>
      </c>
    </row>
    <row r="21" spans="1:10" x14ac:dyDescent="0.25">
      <c r="A21" s="20" t="s">
        <v>403</v>
      </c>
      <c r="B21" s="21" t="s">
        <v>182</v>
      </c>
      <c r="C21" s="14" t="s">
        <v>168</v>
      </c>
      <c r="D21" s="63">
        <v>7</v>
      </c>
      <c r="E21" s="55" t="str">
        <f t="shared" si="0"/>
        <v>Birmingham Women's and Children's7</v>
      </c>
      <c r="F21" t="s">
        <v>768</v>
      </c>
      <c r="H21" t="s">
        <v>768</v>
      </c>
      <c r="I21" t="s">
        <v>99</v>
      </c>
    </row>
    <row r="22" spans="1:10" x14ac:dyDescent="0.25">
      <c r="A22" s="20" t="s">
        <v>404</v>
      </c>
      <c r="B22" s="21" t="s">
        <v>172</v>
      </c>
      <c r="C22" s="14" t="s">
        <v>168</v>
      </c>
      <c r="D22" s="63">
        <v>8</v>
      </c>
      <c r="E22" s="55" t="str">
        <f t="shared" si="0"/>
        <v>Birmingham Women's and Children's8</v>
      </c>
      <c r="F22" t="s">
        <v>768</v>
      </c>
      <c r="H22" t="s">
        <v>768</v>
      </c>
      <c r="I22" t="s">
        <v>62</v>
      </c>
    </row>
    <row r="23" spans="1:10" x14ac:dyDescent="0.25">
      <c r="A23" s="20" t="s">
        <v>405</v>
      </c>
      <c r="B23" s="22" t="s">
        <v>173</v>
      </c>
      <c r="C23" s="15" t="s">
        <v>168</v>
      </c>
      <c r="D23" s="63">
        <v>9</v>
      </c>
      <c r="E23" s="55" t="str">
        <f t="shared" si="0"/>
        <v>Birmingham Women's and Children's9</v>
      </c>
      <c r="F23" t="s">
        <v>768</v>
      </c>
      <c r="H23" t="s">
        <v>768</v>
      </c>
      <c r="I23" t="s">
        <v>32</v>
      </c>
    </row>
    <row r="24" spans="1:10" s="92" customFormat="1" x14ac:dyDescent="0.25">
      <c r="A24" s="92" t="s">
        <v>406</v>
      </c>
      <c r="B24" s="93" t="s">
        <v>963</v>
      </c>
      <c r="C24" s="93" t="s">
        <v>168</v>
      </c>
      <c r="D24" s="94">
        <v>10</v>
      </c>
      <c r="E24" s="95" t="str">
        <f t="shared" si="0"/>
        <v>Birmingham Women's and Children's10</v>
      </c>
      <c r="F24" s="92" t="s">
        <v>768</v>
      </c>
      <c r="H24" s="92" t="s">
        <v>768</v>
      </c>
      <c r="I24" s="92" t="s">
        <v>44</v>
      </c>
      <c r="J24" s="92" t="s">
        <v>964</v>
      </c>
    </row>
    <row r="25" spans="1:10" x14ac:dyDescent="0.25">
      <c r="A25" s="20" t="s">
        <v>407</v>
      </c>
      <c r="B25" s="22" t="s">
        <v>176</v>
      </c>
      <c r="C25" s="15" t="s">
        <v>168</v>
      </c>
      <c r="D25" s="63">
        <v>11</v>
      </c>
      <c r="E25" s="55" t="str">
        <f t="shared" si="0"/>
        <v>Birmingham Women's and Children's11</v>
      </c>
      <c r="F25" t="s">
        <v>768</v>
      </c>
      <c r="H25" t="s">
        <v>768</v>
      </c>
      <c r="I25" t="s">
        <v>100</v>
      </c>
    </row>
    <row r="26" spans="1:10" x14ac:dyDescent="0.25">
      <c r="A26" s="20" t="s">
        <v>408</v>
      </c>
      <c r="B26" s="22" t="s">
        <v>177</v>
      </c>
      <c r="C26" s="15" t="s">
        <v>168</v>
      </c>
      <c r="D26" s="63">
        <v>12</v>
      </c>
      <c r="E26" s="55" t="str">
        <f t="shared" si="0"/>
        <v>Birmingham Women's and Children's12</v>
      </c>
      <c r="F26" t="s">
        <v>768</v>
      </c>
      <c r="H26" t="s">
        <v>768</v>
      </c>
      <c r="I26" t="s">
        <v>51</v>
      </c>
    </row>
    <row r="27" spans="1:10" x14ac:dyDescent="0.25">
      <c r="A27" s="20" t="s">
        <v>409</v>
      </c>
      <c r="B27" s="22" t="s">
        <v>178</v>
      </c>
      <c r="C27" s="15" t="s">
        <v>168</v>
      </c>
      <c r="D27" s="63">
        <v>13</v>
      </c>
      <c r="E27" s="55" t="str">
        <f t="shared" si="0"/>
        <v>Birmingham Women's and Children's13</v>
      </c>
      <c r="F27" t="s">
        <v>768</v>
      </c>
      <c r="H27" t="s">
        <v>768</v>
      </c>
      <c r="I27" t="s">
        <v>52</v>
      </c>
    </row>
    <row r="28" spans="1:10" x14ac:dyDescent="0.25">
      <c r="A28" s="20" t="s">
        <v>359</v>
      </c>
      <c r="B28" s="22" t="s">
        <v>179</v>
      </c>
      <c r="C28" s="15" t="s">
        <v>168</v>
      </c>
      <c r="D28" s="63">
        <v>14</v>
      </c>
      <c r="E28" s="55" t="str">
        <f t="shared" si="0"/>
        <v>Birmingham Women's and Children's14</v>
      </c>
      <c r="F28" t="s">
        <v>768</v>
      </c>
      <c r="H28" t="s">
        <v>768</v>
      </c>
      <c r="I28" t="s">
        <v>853</v>
      </c>
    </row>
    <row r="29" spans="1:10" x14ac:dyDescent="0.25">
      <c r="A29" s="20" t="s">
        <v>360</v>
      </c>
      <c r="B29" s="22" t="s">
        <v>181</v>
      </c>
      <c r="C29" s="15" t="s">
        <v>168</v>
      </c>
      <c r="D29" s="63">
        <v>15</v>
      </c>
      <c r="E29" s="55" t="str">
        <f t="shared" ref="E29" si="1">C29&amp;D29</f>
        <v>Birmingham Women's and Children's15</v>
      </c>
      <c r="F29" t="s">
        <v>768</v>
      </c>
      <c r="H29" t="s">
        <v>768</v>
      </c>
      <c r="I29" t="s">
        <v>62</v>
      </c>
    </row>
    <row r="30" spans="1:10" x14ac:dyDescent="0.25">
      <c r="A30" s="20" t="s">
        <v>361</v>
      </c>
      <c r="B30" s="22" t="s">
        <v>183</v>
      </c>
      <c r="C30" s="15" t="s">
        <v>168</v>
      </c>
      <c r="D30" s="63">
        <v>16</v>
      </c>
      <c r="E30" s="55" t="str">
        <f t="shared" si="0"/>
        <v>Birmingham Women's and Children's16</v>
      </c>
      <c r="F30" t="s">
        <v>768</v>
      </c>
      <c r="H30" t="s">
        <v>768</v>
      </c>
      <c r="I30" t="s">
        <v>89</v>
      </c>
    </row>
    <row r="31" spans="1:10" x14ac:dyDescent="0.25">
      <c r="A31" s="20" t="s">
        <v>362</v>
      </c>
      <c r="B31" s="22" t="s">
        <v>184</v>
      </c>
      <c r="C31" s="15" t="s">
        <v>168</v>
      </c>
      <c r="D31" s="63">
        <v>17</v>
      </c>
      <c r="E31" s="55" t="str">
        <f t="shared" si="0"/>
        <v>Birmingham Women's and Children's17</v>
      </c>
      <c r="F31" t="s">
        <v>768</v>
      </c>
      <c r="H31" t="s">
        <v>768</v>
      </c>
      <c r="I31" t="s">
        <v>897</v>
      </c>
    </row>
    <row r="32" spans="1:10" x14ac:dyDescent="0.25">
      <c r="A32" s="20" t="s">
        <v>363</v>
      </c>
      <c r="B32" s="22" t="s">
        <v>879</v>
      </c>
      <c r="C32" s="15" t="s">
        <v>168</v>
      </c>
      <c r="D32" s="63">
        <v>18</v>
      </c>
      <c r="E32" s="55" t="str">
        <f t="shared" si="0"/>
        <v>Birmingham Women's and Children's18</v>
      </c>
      <c r="F32" t="s">
        <v>768</v>
      </c>
      <c r="H32" t="s">
        <v>768</v>
      </c>
      <c r="I32" t="s">
        <v>93</v>
      </c>
    </row>
    <row r="33" spans="1:10" x14ac:dyDescent="0.25">
      <c r="A33" s="20" t="s">
        <v>364</v>
      </c>
      <c r="B33" s="22" t="s">
        <v>185</v>
      </c>
      <c r="C33" s="15" t="s">
        <v>168</v>
      </c>
      <c r="D33" s="63">
        <v>19</v>
      </c>
      <c r="E33" s="55" t="str">
        <f t="shared" si="0"/>
        <v>Birmingham Women's and Children's19</v>
      </c>
      <c r="F33" t="s">
        <v>768</v>
      </c>
      <c r="H33" t="s">
        <v>768</v>
      </c>
      <c r="I33" t="s">
        <v>109</v>
      </c>
    </row>
    <row r="34" spans="1:10" x14ac:dyDescent="0.25">
      <c r="A34" s="20" t="s">
        <v>365</v>
      </c>
      <c r="B34" s="22" t="s">
        <v>186</v>
      </c>
      <c r="C34" s="15" t="s">
        <v>168</v>
      </c>
      <c r="D34" s="63">
        <v>20</v>
      </c>
      <c r="E34" s="55" t="str">
        <f t="shared" si="0"/>
        <v>Birmingham Women's and Children's20</v>
      </c>
      <c r="F34" t="s">
        <v>768</v>
      </c>
      <c r="H34" t="s">
        <v>768</v>
      </c>
      <c r="I34" t="s">
        <v>117</v>
      </c>
    </row>
    <row r="35" spans="1:10" x14ac:dyDescent="0.25">
      <c r="A35" s="20" t="s">
        <v>366</v>
      </c>
      <c r="B35" s="22" t="s">
        <v>187</v>
      </c>
      <c r="C35" s="15" t="s">
        <v>168</v>
      </c>
      <c r="D35" s="63">
        <v>21</v>
      </c>
      <c r="E35" s="55" t="str">
        <f t="shared" si="0"/>
        <v>Birmingham Women's and Children's21</v>
      </c>
      <c r="F35" t="s">
        <v>768</v>
      </c>
      <c r="H35" t="s">
        <v>768</v>
      </c>
      <c r="I35" t="s">
        <v>118</v>
      </c>
    </row>
    <row r="36" spans="1:10" x14ac:dyDescent="0.25">
      <c r="A36" s="20" t="s">
        <v>367</v>
      </c>
      <c r="B36" s="23" t="s">
        <v>180</v>
      </c>
      <c r="C36" s="16" t="s">
        <v>168</v>
      </c>
      <c r="D36" s="63">
        <v>22</v>
      </c>
      <c r="E36" s="55" t="str">
        <f t="shared" si="0"/>
        <v>Birmingham Women's and Children's22</v>
      </c>
      <c r="F36" t="s">
        <v>768</v>
      </c>
      <c r="H36" t="s">
        <v>768</v>
      </c>
      <c r="I36" t="s">
        <v>105</v>
      </c>
    </row>
    <row r="37" spans="1:10" x14ac:dyDescent="0.25">
      <c r="A37" s="20" t="s">
        <v>368</v>
      </c>
      <c r="B37" s="23" t="s">
        <v>170</v>
      </c>
      <c r="C37" s="16" t="s">
        <v>168</v>
      </c>
      <c r="D37" s="63">
        <v>23</v>
      </c>
      <c r="E37" s="55" t="str">
        <f t="shared" si="0"/>
        <v>Birmingham Women's and Children's23</v>
      </c>
      <c r="F37" t="s">
        <v>768</v>
      </c>
      <c r="H37" t="s">
        <v>768</v>
      </c>
      <c r="I37" t="s">
        <v>122</v>
      </c>
    </row>
    <row r="38" spans="1:10" x14ac:dyDescent="0.25">
      <c r="A38" s="20" t="s">
        <v>369</v>
      </c>
      <c r="B38" s="23" t="s">
        <v>188</v>
      </c>
      <c r="C38" s="16" t="s">
        <v>168</v>
      </c>
      <c r="D38" s="63">
        <v>24</v>
      </c>
      <c r="E38" s="55" t="str">
        <f t="shared" si="0"/>
        <v>Birmingham Women's and Children's24</v>
      </c>
      <c r="F38" t="s">
        <v>768</v>
      </c>
      <c r="H38" t="s">
        <v>768</v>
      </c>
      <c r="I38" t="s">
        <v>122</v>
      </c>
    </row>
    <row r="39" spans="1:10" x14ac:dyDescent="0.25">
      <c r="A39" s="20" t="s">
        <v>370</v>
      </c>
      <c r="B39" s="23" t="s">
        <v>175</v>
      </c>
      <c r="C39" s="16" t="s">
        <v>168</v>
      </c>
      <c r="D39" s="63">
        <v>25</v>
      </c>
      <c r="E39" s="55" t="str">
        <f t="shared" si="0"/>
        <v>Birmingham Women's and Children's25</v>
      </c>
      <c r="F39" t="s">
        <v>768</v>
      </c>
      <c r="H39" t="s">
        <v>768</v>
      </c>
      <c r="I39" t="s">
        <v>124</v>
      </c>
    </row>
    <row r="40" spans="1:10" x14ac:dyDescent="0.25">
      <c r="A40" s="20" t="s">
        <v>371</v>
      </c>
      <c r="B40" s="61" t="s">
        <v>729</v>
      </c>
      <c r="C40" s="14" t="s">
        <v>168</v>
      </c>
      <c r="D40" s="63">
        <v>26</v>
      </c>
      <c r="E40" s="55" t="str">
        <f t="shared" si="0"/>
        <v>Birmingham Women's and Children's26</v>
      </c>
      <c r="F40" t="s">
        <v>767</v>
      </c>
      <c r="G40" t="s">
        <v>771</v>
      </c>
      <c r="H40" t="s">
        <v>771</v>
      </c>
      <c r="I40" t="s">
        <v>852</v>
      </c>
    </row>
    <row r="41" spans="1:10" x14ac:dyDescent="0.25">
      <c r="A41" s="20" t="s">
        <v>372</v>
      </c>
      <c r="B41" s="22" t="s">
        <v>730</v>
      </c>
      <c r="C41" s="14" t="s">
        <v>168</v>
      </c>
      <c r="D41" s="63">
        <v>27</v>
      </c>
      <c r="E41" s="55" t="str">
        <f t="shared" si="0"/>
        <v>Birmingham Women's and Children's27</v>
      </c>
      <c r="F41" t="s">
        <v>767</v>
      </c>
      <c r="G41" t="s">
        <v>771</v>
      </c>
      <c r="H41" t="s">
        <v>771</v>
      </c>
      <c r="I41" t="s">
        <v>16</v>
      </c>
    </row>
    <row r="42" spans="1:10" x14ac:dyDescent="0.25">
      <c r="A42" s="20" t="s">
        <v>373</v>
      </c>
      <c r="B42" s="22" t="s">
        <v>731</v>
      </c>
      <c r="C42" s="14" t="s">
        <v>168</v>
      </c>
      <c r="D42" s="63">
        <v>28</v>
      </c>
      <c r="E42" s="55" t="str">
        <f t="shared" si="0"/>
        <v>Birmingham Women's and Children's28</v>
      </c>
      <c r="F42" t="s">
        <v>767</v>
      </c>
      <c r="G42" t="s">
        <v>771</v>
      </c>
      <c r="H42" t="s">
        <v>771</v>
      </c>
      <c r="I42" t="s">
        <v>111</v>
      </c>
    </row>
    <row r="43" spans="1:10" x14ac:dyDescent="0.25">
      <c r="A43" s="20" t="s">
        <v>374</v>
      </c>
      <c r="B43" s="61" t="s">
        <v>847</v>
      </c>
      <c r="C43" s="14" t="s">
        <v>168</v>
      </c>
      <c r="D43" s="63">
        <v>29</v>
      </c>
      <c r="E43" s="55" t="str">
        <f t="shared" si="0"/>
        <v>Birmingham Women's and Children's29</v>
      </c>
      <c r="F43" t="s">
        <v>767</v>
      </c>
      <c r="G43" t="s">
        <v>771</v>
      </c>
      <c r="H43" t="s">
        <v>771</v>
      </c>
      <c r="I43" t="s">
        <v>23</v>
      </c>
    </row>
    <row r="44" spans="1:10" x14ac:dyDescent="0.25">
      <c r="A44" s="20" t="s">
        <v>375</v>
      </c>
      <c r="B44" s="54" t="s">
        <v>848</v>
      </c>
      <c r="C44" s="16" t="s">
        <v>168</v>
      </c>
      <c r="D44" s="63">
        <v>30</v>
      </c>
      <c r="E44" s="55" t="str">
        <f>C44&amp;D44</f>
        <v>Birmingham Women's and Children's30</v>
      </c>
      <c r="F44" t="s">
        <v>767</v>
      </c>
      <c r="G44" t="s">
        <v>771</v>
      </c>
      <c r="H44" t="s">
        <v>771</v>
      </c>
      <c r="I44" t="s">
        <v>24</v>
      </c>
    </row>
    <row r="45" spans="1:10" s="92" customFormat="1" x14ac:dyDescent="0.25">
      <c r="A45" s="92" t="s">
        <v>376</v>
      </c>
      <c r="B45" s="93" t="s">
        <v>963</v>
      </c>
      <c r="C45" s="96" t="s">
        <v>168</v>
      </c>
      <c r="D45" s="94">
        <v>31</v>
      </c>
      <c r="E45" s="95" t="str">
        <f t="shared" si="0"/>
        <v>Birmingham Women's and Children's31</v>
      </c>
      <c r="F45" s="92" t="s">
        <v>767</v>
      </c>
      <c r="G45" s="92" t="s">
        <v>771</v>
      </c>
      <c r="H45" s="92" t="s">
        <v>771</v>
      </c>
      <c r="I45" s="92" t="s">
        <v>110</v>
      </c>
      <c r="J45" s="92" t="s">
        <v>964</v>
      </c>
    </row>
    <row r="46" spans="1:10" x14ac:dyDescent="0.25">
      <c r="A46" s="20" t="s">
        <v>377</v>
      </c>
      <c r="B46" s="61" t="s">
        <v>733</v>
      </c>
      <c r="C46" s="14" t="s">
        <v>168</v>
      </c>
      <c r="D46" s="63">
        <v>32</v>
      </c>
      <c r="E46" s="55" t="str">
        <f t="shared" si="0"/>
        <v>Birmingham Women's and Children's32</v>
      </c>
      <c r="F46" t="s">
        <v>767</v>
      </c>
      <c r="G46" t="s">
        <v>771</v>
      </c>
      <c r="H46" t="s">
        <v>771</v>
      </c>
      <c r="I46" t="s">
        <v>99</v>
      </c>
    </row>
    <row r="47" spans="1:10" x14ac:dyDescent="0.25">
      <c r="A47" s="20" t="s">
        <v>378</v>
      </c>
      <c r="B47" s="22" t="s">
        <v>734</v>
      </c>
      <c r="C47" s="15" t="s">
        <v>168</v>
      </c>
      <c r="D47" s="63">
        <v>33</v>
      </c>
      <c r="E47" s="55" t="str">
        <f t="shared" si="0"/>
        <v>Birmingham Women's and Children's33</v>
      </c>
      <c r="F47" t="s">
        <v>767</v>
      </c>
      <c r="G47" t="s">
        <v>771</v>
      </c>
      <c r="H47" t="s">
        <v>771</v>
      </c>
      <c r="I47" t="s">
        <v>62</v>
      </c>
    </row>
    <row r="48" spans="1:10" x14ac:dyDescent="0.25">
      <c r="A48" s="20" t="s">
        <v>379</v>
      </c>
      <c r="B48" s="22" t="s">
        <v>735</v>
      </c>
      <c r="C48" s="15" t="s">
        <v>168</v>
      </c>
      <c r="D48" s="63">
        <v>34</v>
      </c>
      <c r="E48" s="55" t="str">
        <f t="shared" si="0"/>
        <v>Birmingham Women's and Children's34</v>
      </c>
      <c r="F48" t="s">
        <v>767</v>
      </c>
      <c r="G48" t="s">
        <v>771</v>
      </c>
      <c r="H48" t="s">
        <v>771</v>
      </c>
      <c r="I48" t="s">
        <v>32</v>
      </c>
    </row>
    <row r="49" spans="1:10" s="92" customFormat="1" x14ac:dyDescent="0.25">
      <c r="A49" s="92" t="s">
        <v>380</v>
      </c>
      <c r="B49" s="93" t="s">
        <v>963</v>
      </c>
      <c r="C49" s="93" t="s">
        <v>168</v>
      </c>
      <c r="D49" s="94">
        <v>35</v>
      </c>
      <c r="E49" s="95" t="str">
        <f t="shared" si="0"/>
        <v>Birmingham Women's and Children's35</v>
      </c>
      <c r="F49" s="92" t="s">
        <v>767</v>
      </c>
      <c r="G49" s="92" t="s">
        <v>771</v>
      </c>
      <c r="H49" s="92" t="s">
        <v>771</v>
      </c>
      <c r="I49" s="92" t="s">
        <v>44</v>
      </c>
      <c r="J49" s="92" t="s">
        <v>964</v>
      </c>
    </row>
    <row r="50" spans="1:10" x14ac:dyDescent="0.25">
      <c r="A50" s="20" t="s">
        <v>381</v>
      </c>
      <c r="B50" s="22" t="s">
        <v>737</v>
      </c>
      <c r="C50" s="15" t="s">
        <v>168</v>
      </c>
      <c r="D50" s="63">
        <v>36</v>
      </c>
      <c r="E50" s="55" t="str">
        <f t="shared" si="0"/>
        <v>Birmingham Women's and Children's36</v>
      </c>
      <c r="F50" t="s">
        <v>767</v>
      </c>
      <c r="G50" t="s">
        <v>771</v>
      </c>
      <c r="H50" t="s">
        <v>771</v>
      </c>
      <c r="I50" t="s">
        <v>100</v>
      </c>
    </row>
    <row r="51" spans="1:10" x14ac:dyDescent="0.25">
      <c r="A51" s="20" t="s">
        <v>382</v>
      </c>
      <c r="B51" s="22" t="s">
        <v>738</v>
      </c>
      <c r="C51" s="15" t="s">
        <v>168</v>
      </c>
      <c r="D51" s="63">
        <v>37</v>
      </c>
      <c r="E51" s="55" t="str">
        <f t="shared" si="0"/>
        <v>Birmingham Women's and Children's37</v>
      </c>
      <c r="F51" t="s">
        <v>767</v>
      </c>
      <c r="G51" t="s">
        <v>771</v>
      </c>
      <c r="H51" t="s">
        <v>771</v>
      </c>
      <c r="I51" t="s">
        <v>51</v>
      </c>
    </row>
    <row r="52" spans="1:10" x14ac:dyDescent="0.25">
      <c r="A52" s="20" t="s">
        <v>383</v>
      </c>
      <c r="B52" s="22" t="s">
        <v>739</v>
      </c>
      <c r="C52" s="15" t="s">
        <v>168</v>
      </c>
      <c r="D52" s="63">
        <v>38</v>
      </c>
      <c r="E52" s="55" t="str">
        <f t="shared" si="0"/>
        <v>Birmingham Women's and Children's38</v>
      </c>
      <c r="F52" t="s">
        <v>767</v>
      </c>
      <c r="G52" t="s">
        <v>771</v>
      </c>
      <c r="H52" t="s">
        <v>771</v>
      </c>
      <c r="I52" t="s">
        <v>52</v>
      </c>
    </row>
    <row r="53" spans="1:10" x14ac:dyDescent="0.25">
      <c r="A53" s="20" t="s">
        <v>384</v>
      </c>
      <c r="B53" s="22" t="s">
        <v>740</v>
      </c>
      <c r="C53" s="15" t="s">
        <v>168</v>
      </c>
      <c r="D53" s="63">
        <v>39</v>
      </c>
      <c r="E53" s="55" t="str">
        <f t="shared" si="0"/>
        <v>Birmingham Women's and Children's39</v>
      </c>
      <c r="F53" t="s">
        <v>767</v>
      </c>
      <c r="G53" t="s">
        <v>771</v>
      </c>
      <c r="H53" t="s">
        <v>771</v>
      </c>
      <c r="I53" t="s">
        <v>853</v>
      </c>
    </row>
    <row r="54" spans="1:10" x14ac:dyDescent="0.25">
      <c r="A54" s="20" t="s">
        <v>385</v>
      </c>
      <c r="B54" s="22" t="s">
        <v>741</v>
      </c>
      <c r="C54" s="15" t="s">
        <v>168</v>
      </c>
      <c r="D54" s="63">
        <v>40</v>
      </c>
      <c r="E54" s="55" t="str">
        <f t="shared" si="0"/>
        <v>Birmingham Women's and Children's40</v>
      </c>
      <c r="F54" t="s">
        <v>767</v>
      </c>
      <c r="G54" t="s">
        <v>771</v>
      </c>
      <c r="H54" t="s">
        <v>771</v>
      </c>
      <c r="I54" t="s">
        <v>62</v>
      </c>
    </row>
    <row r="55" spans="1:10" x14ac:dyDescent="0.25">
      <c r="A55" s="20" t="s">
        <v>386</v>
      </c>
      <c r="B55" s="22" t="s">
        <v>742</v>
      </c>
      <c r="C55" s="15" t="s">
        <v>168</v>
      </c>
      <c r="D55" s="63">
        <v>41</v>
      </c>
      <c r="E55" s="55" t="str">
        <f t="shared" si="0"/>
        <v>Birmingham Women's and Children's41</v>
      </c>
      <c r="F55" t="s">
        <v>767</v>
      </c>
      <c r="G55" t="s">
        <v>771</v>
      </c>
      <c r="H55" t="s">
        <v>771</v>
      </c>
      <c r="I55" t="s">
        <v>89</v>
      </c>
    </row>
    <row r="56" spans="1:10" x14ac:dyDescent="0.25">
      <c r="A56" s="20" t="s">
        <v>387</v>
      </c>
      <c r="B56" s="22" t="s">
        <v>743</v>
      </c>
      <c r="C56" s="15" t="s">
        <v>168</v>
      </c>
      <c r="D56" s="63">
        <v>42</v>
      </c>
      <c r="E56" s="55" t="str">
        <f t="shared" si="0"/>
        <v>Birmingham Women's and Children's42</v>
      </c>
      <c r="F56" t="s">
        <v>767</v>
      </c>
      <c r="G56" t="s">
        <v>771</v>
      </c>
      <c r="H56" t="s">
        <v>771</v>
      </c>
      <c r="I56" t="s">
        <v>897</v>
      </c>
    </row>
    <row r="57" spans="1:10" s="92" customFormat="1" x14ac:dyDescent="0.25">
      <c r="A57" s="92" t="s">
        <v>388</v>
      </c>
      <c r="B57" s="93" t="s">
        <v>963</v>
      </c>
      <c r="C57" s="93" t="s">
        <v>168</v>
      </c>
      <c r="D57" s="94">
        <v>43</v>
      </c>
      <c r="E57" s="95" t="str">
        <f>C57&amp;D57</f>
        <v>Birmingham Women's and Children's43</v>
      </c>
      <c r="F57" s="92" t="s">
        <v>767</v>
      </c>
      <c r="G57" s="92" t="s">
        <v>771</v>
      </c>
      <c r="H57" s="92" t="s">
        <v>771</v>
      </c>
      <c r="I57" s="92" t="s">
        <v>93</v>
      </c>
      <c r="J57" s="92" t="s">
        <v>964</v>
      </c>
    </row>
    <row r="58" spans="1:10" x14ac:dyDescent="0.25">
      <c r="A58" s="20" t="s">
        <v>389</v>
      </c>
      <c r="B58" s="22" t="s">
        <v>744</v>
      </c>
      <c r="C58" s="15" t="s">
        <v>168</v>
      </c>
      <c r="D58" s="63">
        <v>44</v>
      </c>
      <c r="E58" s="55" t="str">
        <f t="shared" si="0"/>
        <v>Birmingham Women's and Children's44</v>
      </c>
      <c r="F58" t="s">
        <v>767</v>
      </c>
      <c r="G58" t="s">
        <v>771</v>
      </c>
      <c r="H58" t="s">
        <v>771</v>
      </c>
      <c r="I58" t="s">
        <v>106</v>
      </c>
    </row>
    <row r="59" spans="1:10" x14ac:dyDescent="0.25">
      <c r="A59" s="20" t="s">
        <v>390</v>
      </c>
      <c r="B59" s="22" t="s">
        <v>745</v>
      </c>
      <c r="C59" s="15" t="s">
        <v>168</v>
      </c>
      <c r="D59" s="63">
        <v>45</v>
      </c>
      <c r="E59" s="55" t="str">
        <f t="shared" si="0"/>
        <v>Birmingham Women's and Children's45</v>
      </c>
      <c r="F59" t="s">
        <v>767</v>
      </c>
      <c r="G59" t="s">
        <v>771</v>
      </c>
      <c r="H59" t="s">
        <v>771</v>
      </c>
      <c r="I59" t="s">
        <v>109</v>
      </c>
    </row>
    <row r="60" spans="1:10" x14ac:dyDescent="0.25">
      <c r="A60" s="20" t="s">
        <v>391</v>
      </c>
      <c r="B60" s="22" t="s">
        <v>746</v>
      </c>
      <c r="C60" s="15" t="s">
        <v>168</v>
      </c>
      <c r="D60" s="63">
        <v>46</v>
      </c>
      <c r="E60" s="55" t="str">
        <f t="shared" si="0"/>
        <v>Birmingham Women's and Children's46</v>
      </c>
      <c r="F60" t="s">
        <v>767</v>
      </c>
      <c r="G60" t="s">
        <v>771</v>
      </c>
      <c r="H60" t="s">
        <v>771</v>
      </c>
      <c r="I60" t="s">
        <v>117</v>
      </c>
    </row>
    <row r="61" spans="1:10" x14ac:dyDescent="0.25">
      <c r="A61" s="20" t="s">
        <v>392</v>
      </c>
      <c r="B61" s="54" t="s">
        <v>747</v>
      </c>
      <c r="C61" s="16" t="s">
        <v>168</v>
      </c>
      <c r="D61" s="63">
        <v>47</v>
      </c>
      <c r="E61" s="55" t="str">
        <f t="shared" si="0"/>
        <v>Birmingham Women's and Children's47</v>
      </c>
      <c r="F61" t="s">
        <v>767</v>
      </c>
      <c r="G61" t="s">
        <v>771</v>
      </c>
      <c r="H61" t="s">
        <v>771</v>
      </c>
      <c r="I61" t="s">
        <v>118</v>
      </c>
    </row>
    <row r="62" spans="1:10" x14ac:dyDescent="0.25">
      <c r="A62" s="20" t="s">
        <v>393</v>
      </c>
      <c r="B62" s="54" t="s">
        <v>748</v>
      </c>
      <c r="C62" s="16" t="s">
        <v>168</v>
      </c>
      <c r="D62" s="63">
        <v>48</v>
      </c>
      <c r="E62" s="55" t="str">
        <f t="shared" si="0"/>
        <v>Birmingham Women's and Children's48</v>
      </c>
      <c r="F62" t="s">
        <v>767</v>
      </c>
      <c r="G62" t="s">
        <v>771</v>
      </c>
      <c r="H62" t="s">
        <v>771</v>
      </c>
      <c r="I62" t="s">
        <v>105</v>
      </c>
    </row>
    <row r="63" spans="1:10" x14ac:dyDescent="0.25">
      <c r="A63" s="20" t="s">
        <v>394</v>
      </c>
      <c r="B63" s="54" t="s">
        <v>749</v>
      </c>
      <c r="C63" s="16" t="s">
        <v>168</v>
      </c>
      <c r="D63" s="63">
        <v>49</v>
      </c>
      <c r="E63" s="55" t="str">
        <f t="shared" si="0"/>
        <v>Birmingham Women's and Children's49</v>
      </c>
      <c r="F63" t="s">
        <v>767</v>
      </c>
      <c r="G63" t="s">
        <v>771</v>
      </c>
      <c r="H63" t="s">
        <v>771</v>
      </c>
      <c r="I63" t="s">
        <v>122</v>
      </c>
    </row>
    <row r="64" spans="1:10" x14ac:dyDescent="0.25">
      <c r="A64" s="20" t="s">
        <v>395</v>
      </c>
      <c r="B64" s="54" t="s">
        <v>750</v>
      </c>
      <c r="C64" s="16" t="s">
        <v>168</v>
      </c>
      <c r="D64" s="63">
        <v>50</v>
      </c>
      <c r="E64" s="55" t="str">
        <f t="shared" si="0"/>
        <v>Birmingham Women's and Children's50</v>
      </c>
      <c r="F64" t="s">
        <v>767</v>
      </c>
      <c r="G64" t="s">
        <v>771</v>
      </c>
      <c r="H64" t="s">
        <v>771</v>
      </c>
      <c r="I64" t="s">
        <v>122</v>
      </c>
    </row>
    <row r="65" spans="1:10" x14ac:dyDescent="0.25">
      <c r="A65" s="20" t="s">
        <v>880</v>
      </c>
      <c r="B65" s="54" t="s">
        <v>751</v>
      </c>
      <c r="C65" s="16" t="s">
        <v>168</v>
      </c>
      <c r="D65" s="63">
        <v>51</v>
      </c>
      <c r="E65" s="55" t="str">
        <f t="shared" si="0"/>
        <v>Birmingham Women's and Children's51</v>
      </c>
      <c r="F65" t="s">
        <v>767</v>
      </c>
      <c r="G65" t="s">
        <v>771</v>
      </c>
      <c r="H65" t="s">
        <v>771</v>
      </c>
      <c r="I65" t="s">
        <v>124</v>
      </c>
    </row>
    <row r="66" spans="1:10" x14ac:dyDescent="0.25">
      <c r="A66" s="20" t="s">
        <v>688</v>
      </c>
      <c r="B66" s="54" t="s">
        <v>769</v>
      </c>
      <c r="C66" s="55" t="s">
        <v>686</v>
      </c>
      <c r="D66" s="63">
        <v>1</v>
      </c>
      <c r="E66" s="55" t="str">
        <f t="shared" si="0"/>
        <v>Brighton and Sussex1</v>
      </c>
      <c r="F66" t="s">
        <v>768</v>
      </c>
      <c r="G66" t="s">
        <v>772</v>
      </c>
      <c r="H66" t="s">
        <v>772</v>
      </c>
      <c r="I66" t="s">
        <v>892</v>
      </c>
    </row>
    <row r="67" spans="1:10" x14ac:dyDescent="0.25">
      <c r="A67" s="20" t="s">
        <v>410</v>
      </c>
      <c r="B67" s="23" t="s">
        <v>192</v>
      </c>
      <c r="C67" s="16" t="s">
        <v>191</v>
      </c>
      <c r="D67" s="63">
        <v>1</v>
      </c>
      <c r="E67" s="55" t="str">
        <f t="shared" ref="E67:E134" si="2">C67&amp;D67</f>
        <v>Broomfield (Mid Essex)1</v>
      </c>
      <c r="F67" t="s">
        <v>768</v>
      </c>
      <c r="H67" t="s">
        <v>768</v>
      </c>
      <c r="I67" t="s">
        <v>891</v>
      </c>
    </row>
    <row r="68" spans="1:10" x14ac:dyDescent="0.25">
      <c r="A68" s="20" t="s">
        <v>411</v>
      </c>
      <c r="B68" s="23" t="s">
        <v>193</v>
      </c>
      <c r="C68" s="16" t="s">
        <v>191</v>
      </c>
      <c r="D68" s="63">
        <v>2</v>
      </c>
      <c r="E68" s="55" t="str">
        <f t="shared" si="2"/>
        <v>Broomfield (Mid Essex)2</v>
      </c>
      <c r="F68" t="s">
        <v>768</v>
      </c>
      <c r="H68" t="s">
        <v>768</v>
      </c>
      <c r="I68" t="s">
        <v>36</v>
      </c>
    </row>
    <row r="69" spans="1:10" x14ac:dyDescent="0.25">
      <c r="A69" s="20" t="s">
        <v>412</v>
      </c>
      <c r="B69" s="23" t="s">
        <v>194</v>
      </c>
      <c r="C69" s="16" t="s">
        <v>191</v>
      </c>
      <c r="D69" s="63">
        <v>3</v>
      </c>
      <c r="E69" s="55" t="str">
        <f t="shared" si="2"/>
        <v>Broomfield (Mid Essex)3</v>
      </c>
      <c r="F69" t="s">
        <v>768</v>
      </c>
      <c r="H69" t="s">
        <v>768</v>
      </c>
      <c r="I69" t="s">
        <v>893</v>
      </c>
    </row>
    <row r="70" spans="1:10" x14ac:dyDescent="0.25">
      <c r="A70" s="20" t="s">
        <v>413</v>
      </c>
      <c r="B70" s="23" t="s">
        <v>195</v>
      </c>
      <c r="C70" s="16" t="s">
        <v>191</v>
      </c>
      <c r="D70" s="63">
        <v>4</v>
      </c>
      <c r="E70" s="55" t="str">
        <f t="shared" si="2"/>
        <v>Broomfield (Mid Essex)4</v>
      </c>
      <c r="F70" t="s">
        <v>768</v>
      </c>
      <c r="H70" t="s">
        <v>768</v>
      </c>
      <c r="I70" t="s">
        <v>102</v>
      </c>
    </row>
    <row r="71" spans="1:10" x14ac:dyDescent="0.25">
      <c r="A71" s="20" t="s">
        <v>414</v>
      </c>
      <c r="B71" s="23" t="s">
        <v>196</v>
      </c>
      <c r="C71" s="16" t="s">
        <v>191</v>
      </c>
      <c r="D71" s="63">
        <v>5</v>
      </c>
      <c r="E71" s="55" t="str">
        <f t="shared" si="2"/>
        <v>Broomfield (Mid Essex)5</v>
      </c>
      <c r="F71" t="s">
        <v>768</v>
      </c>
      <c r="H71" t="s">
        <v>768</v>
      </c>
      <c r="I71" t="s">
        <v>898</v>
      </c>
    </row>
    <row r="72" spans="1:10" x14ac:dyDescent="0.25">
      <c r="A72" s="20" t="s">
        <v>689</v>
      </c>
      <c r="B72" s="54" t="s">
        <v>770</v>
      </c>
      <c r="C72" s="55" t="s">
        <v>687</v>
      </c>
      <c r="D72" s="63">
        <v>1</v>
      </c>
      <c r="E72" s="55" t="str">
        <f t="shared" si="2"/>
        <v>Guy's and St Thomas'1</v>
      </c>
      <c r="F72" t="s">
        <v>768</v>
      </c>
      <c r="G72" t="s">
        <v>772</v>
      </c>
      <c r="H72" t="s">
        <v>772</v>
      </c>
      <c r="I72" t="s">
        <v>47</v>
      </c>
    </row>
    <row r="73" spans="1:10" x14ac:dyDescent="0.25">
      <c r="A73" s="20" t="s">
        <v>415</v>
      </c>
      <c r="B73" s="23" t="s">
        <v>205</v>
      </c>
      <c r="C73" s="16" t="s">
        <v>197</v>
      </c>
      <c r="D73" s="63">
        <v>1</v>
      </c>
      <c r="E73" s="55" t="str">
        <f t="shared" si="2"/>
        <v>John Radcliffe (Oxford)1</v>
      </c>
      <c r="F73" t="s">
        <v>768</v>
      </c>
      <c r="H73" t="s">
        <v>768</v>
      </c>
      <c r="I73" t="s">
        <v>68</v>
      </c>
    </row>
    <row r="74" spans="1:10" s="88" customFormat="1" x14ac:dyDescent="0.25">
      <c r="A74" s="20" t="s">
        <v>416</v>
      </c>
      <c r="B74" s="54" t="s">
        <v>973</v>
      </c>
      <c r="C74" s="16" t="s">
        <v>197</v>
      </c>
      <c r="D74" s="63">
        <v>2</v>
      </c>
      <c r="E74" s="55" t="str">
        <f t="shared" si="2"/>
        <v>John Radcliffe (Oxford)2</v>
      </c>
      <c r="F74" t="s">
        <v>768</v>
      </c>
      <c r="G74"/>
      <c r="H74" t="s">
        <v>768</v>
      </c>
      <c r="I74" t="s">
        <v>80</v>
      </c>
      <c r="J74" s="88" t="s">
        <v>974</v>
      </c>
    </row>
    <row r="75" spans="1:10" s="88" customFormat="1" x14ac:dyDescent="0.25">
      <c r="A75" s="20" t="s">
        <v>417</v>
      </c>
      <c r="B75" s="23" t="s">
        <v>970</v>
      </c>
      <c r="C75" s="16" t="s">
        <v>197</v>
      </c>
      <c r="D75" s="63">
        <v>3</v>
      </c>
      <c r="E75" s="55" t="str">
        <f>C75&amp;D75</f>
        <v>John Radcliffe (Oxford)3</v>
      </c>
      <c r="F75" t="s">
        <v>768</v>
      </c>
      <c r="G75"/>
      <c r="H75" t="s">
        <v>768</v>
      </c>
      <c r="I75" t="s">
        <v>81</v>
      </c>
      <c r="J75" s="88" t="s">
        <v>972</v>
      </c>
    </row>
    <row r="76" spans="1:10" s="88" customFormat="1" x14ac:dyDescent="0.25">
      <c r="A76" s="20" t="s">
        <v>418</v>
      </c>
      <c r="B76" s="23" t="s">
        <v>207</v>
      </c>
      <c r="C76" s="55" t="s">
        <v>197</v>
      </c>
      <c r="D76" s="63">
        <v>4</v>
      </c>
      <c r="E76" s="55" t="str">
        <f t="shared" si="2"/>
        <v>John Radcliffe (Oxford)4</v>
      </c>
      <c r="F76" t="s">
        <v>768</v>
      </c>
      <c r="G76"/>
      <c r="H76" t="s">
        <v>768</v>
      </c>
      <c r="I76" t="s">
        <v>20</v>
      </c>
    </row>
    <row r="77" spans="1:10" s="88" customFormat="1" x14ac:dyDescent="0.25">
      <c r="A77" s="20" t="s">
        <v>419</v>
      </c>
      <c r="B77" s="23" t="s">
        <v>882</v>
      </c>
      <c r="C77" s="16" t="s">
        <v>197</v>
      </c>
      <c r="D77" s="63">
        <v>5</v>
      </c>
      <c r="E77" s="55" t="str">
        <f>C77&amp;D77</f>
        <v>John Radcliffe (Oxford)5</v>
      </c>
      <c r="F77" t="s">
        <v>767</v>
      </c>
      <c r="G77" t="s">
        <v>190</v>
      </c>
      <c r="H77" t="s">
        <v>190</v>
      </c>
      <c r="I77" t="s">
        <v>783</v>
      </c>
    </row>
    <row r="78" spans="1:10" s="88" customFormat="1" x14ac:dyDescent="0.25">
      <c r="A78" s="20" t="s">
        <v>420</v>
      </c>
      <c r="B78" s="23" t="s">
        <v>968</v>
      </c>
      <c r="C78" s="16" t="s">
        <v>197</v>
      </c>
      <c r="D78" s="63">
        <v>6</v>
      </c>
      <c r="E78" s="55" t="str">
        <f>C78&amp;D78</f>
        <v>John Radcliffe (Oxford)6</v>
      </c>
      <c r="F78" t="s">
        <v>767</v>
      </c>
      <c r="G78" t="s">
        <v>190</v>
      </c>
      <c r="H78" t="s">
        <v>190</v>
      </c>
      <c r="I78" t="s">
        <v>48</v>
      </c>
      <c r="J78" s="88" t="s">
        <v>969</v>
      </c>
    </row>
    <row r="79" spans="1:10" s="88" customFormat="1" x14ac:dyDescent="0.25">
      <c r="A79" s="20" t="s">
        <v>421</v>
      </c>
      <c r="B79" s="23" t="s">
        <v>200</v>
      </c>
      <c r="C79" s="16" t="s">
        <v>197</v>
      </c>
      <c r="D79" s="63">
        <v>7</v>
      </c>
      <c r="E79" s="55" t="str">
        <f t="shared" si="2"/>
        <v>John Radcliffe (Oxford)7</v>
      </c>
      <c r="F79" t="s">
        <v>767</v>
      </c>
      <c r="G79" t="s">
        <v>190</v>
      </c>
      <c r="H79" t="s">
        <v>190</v>
      </c>
      <c r="I79" t="s">
        <v>68</v>
      </c>
    </row>
    <row r="80" spans="1:10" s="88" customFormat="1" x14ac:dyDescent="0.25">
      <c r="A80" s="20" t="s">
        <v>422</v>
      </c>
      <c r="B80" s="54" t="s">
        <v>975</v>
      </c>
      <c r="C80" s="16" t="s">
        <v>197</v>
      </c>
      <c r="D80" s="63">
        <v>8</v>
      </c>
      <c r="E80" s="55" t="str">
        <f t="shared" si="2"/>
        <v>John Radcliffe (Oxford)8</v>
      </c>
      <c r="F80" t="s">
        <v>767</v>
      </c>
      <c r="G80" t="s">
        <v>190</v>
      </c>
      <c r="H80" t="s">
        <v>190</v>
      </c>
      <c r="I80" t="s">
        <v>80</v>
      </c>
      <c r="J80" s="88" t="s">
        <v>974</v>
      </c>
    </row>
    <row r="81" spans="1:10" s="88" customFormat="1" x14ac:dyDescent="0.25">
      <c r="A81" s="20" t="s">
        <v>423</v>
      </c>
      <c r="B81" s="23" t="s">
        <v>884</v>
      </c>
      <c r="C81" s="16" t="s">
        <v>197</v>
      </c>
      <c r="D81" s="63">
        <v>9</v>
      </c>
      <c r="E81" s="55" t="str">
        <f>C81&amp;D81</f>
        <v>John Radcliffe (Oxford)9</v>
      </c>
      <c r="F81" t="s">
        <v>767</v>
      </c>
      <c r="G81" t="s">
        <v>190</v>
      </c>
      <c r="H81" t="s">
        <v>190</v>
      </c>
      <c r="I81" t="s">
        <v>896</v>
      </c>
    </row>
    <row r="82" spans="1:10" s="88" customFormat="1" x14ac:dyDescent="0.25">
      <c r="A82" s="20" t="s">
        <v>424</v>
      </c>
      <c r="B82" s="23" t="s">
        <v>971</v>
      </c>
      <c r="C82" s="55" t="s">
        <v>197</v>
      </c>
      <c r="D82" s="63">
        <v>10</v>
      </c>
      <c r="E82" s="55" t="str">
        <f>C82&amp;D82</f>
        <v>John Radcliffe (Oxford)10</v>
      </c>
      <c r="F82" t="s">
        <v>767</v>
      </c>
      <c r="G82" t="s">
        <v>190</v>
      </c>
      <c r="H82" t="s">
        <v>190</v>
      </c>
      <c r="I82" t="s">
        <v>81</v>
      </c>
      <c r="J82" s="88" t="s">
        <v>972</v>
      </c>
    </row>
    <row r="83" spans="1:10" x14ac:dyDescent="0.25">
      <c r="A83" s="20" t="s">
        <v>425</v>
      </c>
      <c r="B83" s="23" t="s">
        <v>886</v>
      </c>
      <c r="C83" s="16" t="s">
        <v>197</v>
      </c>
      <c r="D83" s="63">
        <v>11</v>
      </c>
      <c r="E83" s="55" t="str">
        <f>C83&amp;D83</f>
        <v>John Radcliffe (Oxford)11</v>
      </c>
      <c r="F83" t="s">
        <v>767</v>
      </c>
      <c r="G83" t="s">
        <v>190</v>
      </c>
      <c r="H83" t="s">
        <v>190</v>
      </c>
      <c r="I83" t="s">
        <v>88</v>
      </c>
    </row>
    <row r="84" spans="1:10" x14ac:dyDescent="0.25">
      <c r="A84" s="20" t="s">
        <v>873</v>
      </c>
      <c r="B84" s="23" t="s">
        <v>887</v>
      </c>
      <c r="C84" s="16" t="s">
        <v>197</v>
      </c>
      <c r="D84" s="63">
        <v>12</v>
      </c>
      <c r="E84" s="55" t="str">
        <f>C84&amp;D84</f>
        <v>John Radcliffe (Oxford)12</v>
      </c>
      <c r="F84" t="s">
        <v>767</v>
      </c>
      <c r="G84" t="s">
        <v>190</v>
      </c>
      <c r="H84" t="s">
        <v>190</v>
      </c>
      <c r="I84" t="s">
        <v>108</v>
      </c>
    </row>
    <row r="85" spans="1:10" x14ac:dyDescent="0.25">
      <c r="A85" s="20" t="s">
        <v>874</v>
      </c>
      <c r="B85" s="23" t="s">
        <v>202</v>
      </c>
      <c r="C85" s="16" t="s">
        <v>197</v>
      </c>
      <c r="D85" s="63">
        <v>13</v>
      </c>
      <c r="E85" s="55" t="str">
        <f t="shared" si="2"/>
        <v>John Radcliffe (Oxford)13</v>
      </c>
      <c r="F85" t="s">
        <v>767</v>
      </c>
      <c r="G85" t="s">
        <v>190</v>
      </c>
      <c r="H85" t="s">
        <v>190</v>
      </c>
      <c r="I85" t="s">
        <v>20</v>
      </c>
    </row>
    <row r="86" spans="1:10" x14ac:dyDescent="0.25">
      <c r="A86" s="20" t="s">
        <v>875</v>
      </c>
      <c r="B86" s="54" t="s">
        <v>888</v>
      </c>
      <c r="C86" s="16" t="s">
        <v>197</v>
      </c>
      <c r="D86" s="63">
        <v>14</v>
      </c>
      <c r="E86" s="55" t="str">
        <f>C86&amp;D86</f>
        <v>John Radcliffe (Oxford)14</v>
      </c>
      <c r="F86" t="s">
        <v>767</v>
      </c>
      <c r="G86" t="s">
        <v>190</v>
      </c>
      <c r="H86" t="s">
        <v>190</v>
      </c>
      <c r="I86" t="s">
        <v>900</v>
      </c>
    </row>
    <row r="87" spans="1:10" x14ac:dyDescent="0.25">
      <c r="A87" s="20" t="s">
        <v>876</v>
      </c>
      <c r="B87" s="23" t="s">
        <v>889</v>
      </c>
      <c r="C87" s="16" t="s">
        <v>197</v>
      </c>
      <c r="D87" s="63">
        <v>15</v>
      </c>
      <c r="E87" s="55" t="str">
        <f>C87&amp;D87</f>
        <v>John Radcliffe (Oxford)15</v>
      </c>
      <c r="F87" t="s">
        <v>767</v>
      </c>
      <c r="G87" t="s">
        <v>190</v>
      </c>
      <c r="H87" t="s">
        <v>190</v>
      </c>
      <c r="I87" t="s">
        <v>900</v>
      </c>
    </row>
    <row r="88" spans="1:10" x14ac:dyDescent="0.25">
      <c r="A88" s="20" t="s">
        <v>877</v>
      </c>
      <c r="B88" s="54" t="s">
        <v>721</v>
      </c>
      <c r="C88" s="16" t="s">
        <v>197</v>
      </c>
      <c r="D88" s="63">
        <v>16</v>
      </c>
      <c r="E88" s="55" t="str">
        <f t="shared" si="2"/>
        <v>John Radcliffe (Oxford)16</v>
      </c>
      <c r="F88" t="s">
        <v>767</v>
      </c>
      <c r="G88" t="s">
        <v>190</v>
      </c>
      <c r="H88" t="s">
        <v>190</v>
      </c>
      <c r="I88" t="s">
        <v>42</v>
      </c>
    </row>
    <row r="89" spans="1:10" x14ac:dyDescent="0.25">
      <c r="A89" s="20" t="s">
        <v>426</v>
      </c>
      <c r="B89" s="23" t="s">
        <v>338</v>
      </c>
      <c r="C89" s="16" t="s">
        <v>209</v>
      </c>
      <c r="D89" s="63">
        <v>1</v>
      </c>
      <c r="E89" s="55" t="str">
        <f t="shared" si="2"/>
        <v>Kettering1</v>
      </c>
      <c r="F89" t="s">
        <v>768</v>
      </c>
      <c r="H89" t="s">
        <v>768</v>
      </c>
      <c r="I89" t="s">
        <v>112</v>
      </c>
    </row>
    <row r="90" spans="1:10" x14ac:dyDescent="0.25">
      <c r="A90" s="20" t="s">
        <v>427</v>
      </c>
      <c r="B90" s="23" t="s">
        <v>339</v>
      </c>
      <c r="C90" s="16" t="s">
        <v>209</v>
      </c>
      <c r="D90" s="63">
        <v>2</v>
      </c>
      <c r="E90" s="55" t="str">
        <f t="shared" si="2"/>
        <v>Kettering2</v>
      </c>
      <c r="F90" t="s">
        <v>768</v>
      </c>
      <c r="H90" t="s">
        <v>768</v>
      </c>
      <c r="I90" t="s">
        <v>54</v>
      </c>
    </row>
    <row r="91" spans="1:10" x14ac:dyDescent="0.25">
      <c r="A91" s="20" t="s">
        <v>428</v>
      </c>
      <c r="B91" s="23" t="s">
        <v>228</v>
      </c>
      <c r="C91" s="53" t="s">
        <v>209</v>
      </c>
      <c r="D91" s="63">
        <v>3</v>
      </c>
      <c r="E91" s="55" t="str">
        <f t="shared" si="2"/>
        <v>Kettering3</v>
      </c>
      <c r="F91" t="s">
        <v>768</v>
      </c>
      <c r="H91" t="s">
        <v>768</v>
      </c>
      <c r="I91" t="s">
        <v>113</v>
      </c>
    </row>
    <row r="92" spans="1:10" x14ac:dyDescent="0.25">
      <c r="A92" s="20" t="s">
        <v>429</v>
      </c>
      <c r="B92" s="23" t="s">
        <v>340</v>
      </c>
      <c r="C92" s="16" t="s">
        <v>209</v>
      </c>
      <c r="D92" s="63">
        <v>4</v>
      </c>
      <c r="E92" s="55" t="str">
        <f t="shared" si="2"/>
        <v>Kettering4</v>
      </c>
      <c r="F92" t="s">
        <v>768</v>
      </c>
      <c r="H92" t="s">
        <v>768</v>
      </c>
      <c r="I92" t="s">
        <v>75</v>
      </c>
    </row>
    <row r="93" spans="1:10" x14ac:dyDescent="0.25">
      <c r="A93" s="20" t="s">
        <v>430</v>
      </c>
      <c r="B93" s="23" t="s">
        <v>341</v>
      </c>
      <c r="C93" s="16" t="s">
        <v>209</v>
      </c>
      <c r="D93" s="63">
        <v>5</v>
      </c>
      <c r="E93" s="55" t="str">
        <f t="shared" si="2"/>
        <v>Kettering5</v>
      </c>
      <c r="F93" t="s">
        <v>768</v>
      </c>
      <c r="H93" t="s">
        <v>768</v>
      </c>
      <c r="I93" t="s">
        <v>46</v>
      </c>
    </row>
    <row r="94" spans="1:10" x14ac:dyDescent="0.25">
      <c r="A94" s="20" t="s">
        <v>431</v>
      </c>
      <c r="B94" s="54" t="s">
        <v>752</v>
      </c>
      <c r="C94" s="16" t="s">
        <v>209</v>
      </c>
      <c r="D94" s="63">
        <v>6</v>
      </c>
      <c r="E94" s="55" t="str">
        <f t="shared" si="2"/>
        <v>Kettering6</v>
      </c>
      <c r="F94" t="s">
        <v>767</v>
      </c>
      <c r="G94" t="s">
        <v>771</v>
      </c>
      <c r="H94" t="s">
        <v>771</v>
      </c>
      <c r="I94" t="s">
        <v>112</v>
      </c>
    </row>
    <row r="95" spans="1:10" x14ac:dyDescent="0.25">
      <c r="A95" s="20" t="s">
        <v>432</v>
      </c>
      <c r="B95" s="54" t="s">
        <v>753</v>
      </c>
      <c r="C95" s="16" t="s">
        <v>209</v>
      </c>
      <c r="D95" s="63">
        <v>7</v>
      </c>
      <c r="E95" s="55" t="str">
        <f t="shared" si="2"/>
        <v>Kettering7</v>
      </c>
      <c r="F95" t="s">
        <v>767</v>
      </c>
      <c r="G95" t="s">
        <v>771</v>
      </c>
      <c r="H95" t="s">
        <v>771</v>
      </c>
      <c r="I95" t="s">
        <v>54</v>
      </c>
    </row>
    <row r="96" spans="1:10" x14ac:dyDescent="0.25">
      <c r="A96" s="20" t="s">
        <v>433</v>
      </c>
      <c r="B96" s="54" t="s">
        <v>756</v>
      </c>
      <c r="C96" s="53" t="s">
        <v>209</v>
      </c>
      <c r="D96" s="63">
        <v>8</v>
      </c>
      <c r="E96" s="55" t="str">
        <f t="shared" si="2"/>
        <v>Kettering8</v>
      </c>
      <c r="F96" t="s">
        <v>767</v>
      </c>
      <c r="G96" t="s">
        <v>771</v>
      </c>
      <c r="H96" t="s">
        <v>771</v>
      </c>
      <c r="I96" t="s">
        <v>113</v>
      </c>
    </row>
    <row r="97" spans="1:9" x14ac:dyDescent="0.25">
      <c r="A97" s="20" t="s">
        <v>678</v>
      </c>
      <c r="B97" s="54" t="s">
        <v>754</v>
      </c>
      <c r="C97" s="16" t="s">
        <v>209</v>
      </c>
      <c r="D97" s="63">
        <v>9</v>
      </c>
      <c r="E97" s="55" t="str">
        <f t="shared" si="2"/>
        <v>Kettering9</v>
      </c>
      <c r="F97" t="s">
        <v>767</v>
      </c>
      <c r="G97" t="s">
        <v>771</v>
      </c>
      <c r="H97" t="s">
        <v>771</v>
      </c>
      <c r="I97" t="s">
        <v>75</v>
      </c>
    </row>
    <row r="98" spans="1:9" x14ac:dyDescent="0.25">
      <c r="A98" s="20" t="s">
        <v>679</v>
      </c>
      <c r="B98" s="54" t="s">
        <v>755</v>
      </c>
      <c r="C98" s="16" t="s">
        <v>209</v>
      </c>
      <c r="D98" s="63">
        <v>10</v>
      </c>
      <c r="E98" s="55" t="str">
        <f t="shared" si="2"/>
        <v>Kettering10</v>
      </c>
      <c r="F98" t="s">
        <v>767</v>
      </c>
      <c r="G98" t="s">
        <v>771</v>
      </c>
      <c r="H98" t="s">
        <v>771</v>
      </c>
      <c r="I98" t="s">
        <v>46</v>
      </c>
    </row>
    <row r="99" spans="1:9" x14ac:dyDescent="0.25">
      <c r="A99" s="20" t="s">
        <v>434</v>
      </c>
      <c r="B99" s="54" t="s">
        <v>775</v>
      </c>
      <c r="C99" s="16" t="s">
        <v>210</v>
      </c>
      <c r="D99" s="63">
        <v>1</v>
      </c>
      <c r="E99" s="55" t="str">
        <f t="shared" si="2"/>
        <v>King George (Barking, Havering, Redbridge)1</v>
      </c>
      <c r="F99" t="s">
        <v>768</v>
      </c>
      <c r="G99" t="s">
        <v>772</v>
      </c>
      <c r="H99" t="s">
        <v>772</v>
      </c>
      <c r="I99" t="s">
        <v>11</v>
      </c>
    </row>
    <row r="100" spans="1:9" x14ac:dyDescent="0.25">
      <c r="A100" s="20" t="s">
        <v>435</v>
      </c>
      <c r="B100" s="54" t="s">
        <v>776</v>
      </c>
      <c r="C100" s="16" t="s">
        <v>210</v>
      </c>
      <c r="D100" s="63">
        <v>2</v>
      </c>
      <c r="E100" s="55" t="str">
        <f t="shared" si="2"/>
        <v>King George (Barking, Havering, Redbridge)2</v>
      </c>
      <c r="F100" t="s">
        <v>768</v>
      </c>
      <c r="G100" t="s">
        <v>772</v>
      </c>
      <c r="H100" t="s">
        <v>772</v>
      </c>
      <c r="I100" t="s">
        <v>34</v>
      </c>
    </row>
    <row r="101" spans="1:9" x14ac:dyDescent="0.25">
      <c r="A101" s="20" t="s">
        <v>436</v>
      </c>
      <c r="B101" s="54" t="s">
        <v>777</v>
      </c>
      <c r="C101" s="16" t="s">
        <v>210</v>
      </c>
      <c r="D101" s="63">
        <v>3</v>
      </c>
      <c r="E101" s="55" t="str">
        <f t="shared" si="2"/>
        <v>King George (Barking, Havering, Redbridge)3</v>
      </c>
      <c r="F101" t="s">
        <v>768</v>
      </c>
      <c r="G101" t="s">
        <v>772</v>
      </c>
      <c r="H101" t="s">
        <v>772</v>
      </c>
      <c r="I101" t="s">
        <v>39</v>
      </c>
    </row>
    <row r="102" spans="1:9" x14ac:dyDescent="0.25">
      <c r="A102" s="20" t="s">
        <v>437</v>
      </c>
      <c r="B102" s="54" t="s">
        <v>778</v>
      </c>
      <c r="C102" s="16" t="s">
        <v>210</v>
      </c>
      <c r="D102" s="63">
        <v>4</v>
      </c>
      <c r="E102" s="55" t="str">
        <f t="shared" si="2"/>
        <v>King George (Barking, Havering, Redbridge)4</v>
      </c>
      <c r="F102" t="s">
        <v>768</v>
      </c>
      <c r="G102" t="s">
        <v>772</v>
      </c>
      <c r="H102" t="s">
        <v>772</v>
      </c>
      <c r="I102" t="s">
        <v>50</v>
      </c>
    </row>
    <row r="103" spans="1:9" x14ac:dyDescent="0.25">
      <c r="A103" s="20" t="s">
        <v>438</v>
      </c>
      <c r="B103" s="54" t="s">
        <v>779</v>
      </c>
      <c r="C103" s="16" t="s">
        <v>210</v>
      </c>
      <c r="D103" s="63">
        <v>5</v>
      </c>
      <c r="E103" s="55" t="str">
        <f t="shared" si="2"/>
        <v>King George (Barking, Havering, Redbridge)5</v>
      </c>
      <c r="F103" t="s">
        <v>768</v>
      </c>
      <c r="G103" t="s">
        <v>772</v>
      </c>
      <c r="H103" t="s">
        <v>772</v>
      </c>
      <c r="I103" t="s">
        <v>71</v>
      </c>
    </row>
    <row r="104" spans="1:9" x14ac:dyDescent="0.25">
      <c r="A104" s="20" t="s">
        <v>439</v>
      </c>
      <c r="B104" s="54" t="s">
        <v>780</v>
      </c>
      <c r="C104" s="16" t="s">
        <v>210</v>
      </c>
      <c r="D104" s="63">
        <v>6</v>
      </c>
      <c r="E104" s="55" t="str">
        <f t="shared" si="2"/>
        <v>King George (Barking, Havering, Redbridge)6</v>
      </c>
      <c r="F104" t="s">
        <v>768</v>
      </c>
      <c r="G104" t="s">
        <v>772</v>
      </c>
      <c r="H104" t="s">
        <v>772</v>
      </c>
      <c r="I104" t="s">
        <v>95</v>
      </c>
    </row>
    <row r="105" spans="1:9" x14ac:dyDescent="0.25">
      <c r="A105" s="20" t="s">
        <v>440</v>
      </c>
      <c r="B105" s="54" t="s">
        <v>781</v>
      </c>
      <c r="C105" s="16" t="s">
        <v>210</v>
      </c>
      <c r="D105" s="63">
        <v>7</v>
      </c>
      <c r="E105" s="55" t="str">
        <f t="shared" si="2"/>
        <v>King George (Barking, Havering, Redbridge)7</v>
      </c>
      <c r="F105" t="s">
        <v>768</v>
      </c>
      <c r="G105" t="s">
        <v>772</v>
      </c>
      <c r="H105" t="s">
        <v>772</v>
      </c>
      <c r="I105" t="s">
        <v>40</v>
      </c>
    </row>
    <row r="106" spans="1:9" x14ac:dyDescent="0.25">
      <c r="A106" s="20" t="s">
        <v>441</v>
      </c>
      <c r="B106" s="54" t="s">
        <v>757</v>
      </c>
      <c r="C106" s="16" t="s">
        <v>210</v>
      </c>
      <c r="D106" s="63">
        <v>8</v>
      </c>
      <c r="E106" s="55" t="str">
        <f t="shared" si="2"/>
        <v>King George (Barking, Havering, Redbridge)8</v>
      </c>
      <c r="F106" t="s">
        <v>767</v>
      </c>
      <c r="G106" t="s">
        <v>771</v>
      </c>
      <c r="H106" t="s">
        <v>771</v>
      </c>
      <c r="I106" t="s">
        <v>11</v>
      </c>
    </row>
    <row r="107" spans="1:9" x14ac:dyDescent="0.25">
      <c r="A107" s="20" t="s">
        <v>442</v>
      </c>
      <c r="B107" s="54" t="s">
        <v>758</v>
      </c>
      <c r="C107" s="16" t="s">
        <v>210</v>
      </c>
      <c r="D107" s="63">
        <v>9</v>
      </c>
      <c r="E107" s="55" t="str">
        <f t="shared" si="2"/>
        <v>King George (Barking, Havering, Redbridge)9</v>
      </c>
      <c r="F107" t="s">
        <v>767</v>
      </c>
      <c r="G107" t="s">
        <v>771</v>
      </c>
      <c r="H107" t="s">
        <v>771</v>
      </c>
      <c r="I107" t="s">
        <v>34</v>
      </c>
    </row>
    <row r="108" spans="1:9" x14ac:dyDescent="0.25">
      <c r="A108" s="20" t="s">
        <v>443</v>
      </c>
      <c r="B108" s="54" t="s">
        <v>759</v>
      </c>
      <c r="C108" s="16" t="s">
        <v>210</v>
      </c>
      <c r="D108" s="63">
        <v>10</v>
      </c>
      <c r="E108" s="55" t="str">
        <f t="shared" si="2"/>
        <v>King George (Barking, Havering, Redbridge)10</v>
      </c>
      <c r="F108" t="s">
        <v>767</v>
      </c>
      <c r="G108" t="s">
        <v>771</v>
      </c>
      <c r="H108" t="s">
        <v>771</v>
      </c>
      <c r="I108" t="s">
        <v>50</v>
      </c>
    </row>
    <row r="109" spans="1:9" x14ac:dyDescent="0.25">
      <c r="A109" s="20" t="s">
        <v>444</v>
      </c>
      <c r="B109" s="54" t="s">
        <v>760</v>
      </c>
      <c r="C109" s="16" t="s">
        <v>210</v>
      </c>
      <c r="D109" s="63">
        <v>11</v>
      </c>
      <c r="E109" s="55" t="str">
        <f t="shared" si="2"/>
        <v>King George (Barking, Havering, Redbridge)11</v>
      </c>
      <c r="F109" t="s">
        <v>767</v>
      </c>
      <c r="G109" t="s">
        <v>771</v>
      </c>
      <c r="H109" t="s">
        <v>771</v>
      </c>
      <c r="I109" t="s">
        <v>71</v>
      </c>
    </row>
    <row r="110" spans="1:9" x14ac:dyDescent="0.25">
      <c r="A110" s="20" t="s">
        <v>445</v>
      </c>
      <c r="B110" s="23" t="s">
        <v>212</v>
      </c>
      <c r="C110" s="16" t="s">
        <v>211</v>
      </c>
      <c r="D110" s="63">
        <v>1</v>
      </c>
      <c r="E110" s="55" t="str">
        <f>C110&amp;D110</f>
        <v>Kings College1</v>
      </c>
      <c r="F110" t="s">
        <v>768</v>
      </c>
      <c r="H110" t="s">
        <v>768</v>
      </c>
      <c r="I110" t="s">
        <v>55</v>
      </c>
    </row>
    <row r="111" spans="1:9" x14ac:dyDescent="0.25">
      <c r="A111" s="20" t="s">
        <v>446</v>
      </c>
      <c r="B111" s="54" t="s">
        <v>868</v>
      </c>
      <c r="C111" s="16" t="s">
        <v>159</v>
      </c>
      <c r="D111" s="63">
        <v>1</v>
      </c>
      <c r="E111" s="55" t="str">
        <f t="shared" si="2"/>
        <v>Norfolk and Norwich1</v>
      </c>
      <c r="F111" t="s">
        <v>768</v>
      </c>
      <c r="G111" t="s">
        <v>860</v>
      </c>
      <c r="H111" t="s">
        <v>860</v>
      </c>
      <c r="I111" t="s">
        <v>53</v>
      </c>
    </row>
    <row r="112" spans="1:9" x14ac:dyDescent="0.25">
      <c r="A112" s="20" t="s">
        <v>447</v>
      </c>
      <c r="B112" s="54" t="s">
        <v>869</v>
      </c>
      <c r="C112" s="16" t="s">
        <v>159</v>
      </c>
      <c r="D112" s="63">
        <v>2</v>
      </c>
      <c r="E112" s="55" t="str">
        <f t="shared" si="2"/>
        <v>Norfolk and Norwich2</v>
      </c>
      <c r="F112" t="s">
        <v>768</v>
      </c>
      <c r="G112" t="s">
        <v>860</v>
      </c>
      <c r="H112" t="s">
        <v>860</v>
      </c>
      <c r="I112" t="s">
        <v>69</v>
      </c>
    </row>
    <row r="113" spans="1:10" x14ac:dyDescent="0.25">
      <c r="A113" s="20" t="s">
        <v>448</v>
      </c>
      <c r="B113" s="54" t="s">
        <v>870</v>
      </c>
      <c r="C113" s="16" t="s">
        <v>159</v>
      </c>
      <c r="D113" s="63">
        <v>3</v>
      </c>
      <c r="E113" s="55" t="str">
        <f t="shared" si="2"/>
        <v>Norfolk and Norwich3</v>
      </c>
      <c r="F113" t="s">
        <v>768</v>
      </c>
      <c r="G113" t="s">
        <v>860</v>
      </c>
      <c r="H113" t="s">
        <v>860</v>
      </c>
      <c r="I113" t="s">
        <v>103</v>
      </c>
    </row>
    <row r="114" spans="1:10" x14ac:dyDescent="0.25">
      <c r="A114" s="20" t="s">
        <v>449</v>
      </c>
      <c r="B114" s="23" t="s">
        <v>214</v>
      </c>
      <c r="C114" s="16" t="s">
        <v>213</v>
      </c>
      <c r="D114" s="63">
        <v>1</v>
      </c>
      <c r="E114" s="55" t="str">
        <f t="shared" si="2"/>
        <v>Northern General (Sheffield)1</v>
      </c>
      <c r="F114" t="s">
        <v>768</v>
      </c>
      <c r="H114" t="s">
        <v>768</v>
      </c>
      <c r="I114" t="s">
        <v>12</v>
      </c>
    </row>
    <row r="115" spans="1:10" x14ac:dyDescent="0.25">
      <c r="A115" s="20" t="s">
        <v>450</v>
      </c>
      <c r="B115" s="23" t="s">
        <v>215</v>
      </c>
      <c r="C115" s="16" t="s">
        <v>213</v>
      </c>
      <c r="D115" s="63">
        <v>2</v>
      </c>
      <c r="E115" s="55" t="str">
        <f t="shared" si="2"/>
        <v>Northern General (Sheffield)2</v>
      </c>
      <c r="F115" t="s">
        <v>768</v>
      </c>
      <c r="H115" t="s">
        <v>768</v>
      </c>
      <c r="I115" t="s">
        <v>25</v>
      </c>
    </row>
    <row r="116" spans="1:10" x14ac:dyDescent="0.25">
      <c r="A116" s="20" t="s">
        <v>451</v>
      </c>
      <c r="B116" s="23" t="s">
        <v>216</v>
      </c>
      <c r="C116" s="16" t="s">
        <v>213</v>
      </c>
      <c r="D116" s="63">
        <v>3</v>
      </c>
      <c r="E116" s="55" t="str">
        <f t="shared" si="2"/>
        <v>Northern General (Sheffield)3</v>
      </c>
      <c r="F116" t="s">
        <v>768</v>
      </c>
      <c r="H116" t="s">
        <v>768</v>
      </c>
      <c r="I116" t="s">
        <v>30</v>
      </c>
    </row>
    <row r="117" spans="1:10" x14ac:dyDescent="0.25">
      <c r="A117" s="20" t="s">
        <v>452</v>
      </c>
      <c r="B117" s="23" t="s">
        <v>217</v>
      </c>
      <c r="C117" s="16" t="s">
        <v>213</v>
      </c>
      <c r="D117" s="63">
        <v>4</v>
      </c>
      <c r="E117" s="55" t="str">
        <f t="shared" si="2"/>
        <v>Northern General (Sheffield)4</v>
      </c>
      <c r="F117" t="s">
        <v>768</v>
      </c>
      <c r="H117" t="s">
        <v>768</v>
      </c>
      <c r="I117" t="s">
        <v>239</v>
      </c>
    </row>
    <row r="118" spans="1:10" x14ac:dyDescent="0.25">
      <c r="A118" s="20" t="s">
        <v>453</v>
      </c>
      <c r="B118" s="23" t="s">
        <v>223</v>
      </c>
      <c r="C118" s="16" t="s">
        <v>213</v>
      </c>
      <c r="D118" s="63">
        <v>5</v>
      </c>
      <c r="E118" s="55" t="str">
        <f t="shared" si="2"/>
        <v>Northern General (Sheffield)5</v>
      </c>
      <c r="F118" t="s">
        <v>768</v>
      </c>
      <c r="H118" t="s">
        <v>768</v>
      </c>
      <c r="I118" t="s">
        <v>77</v>
      </c>
    </row>
    <row r="119" spans="1:10" x14ac:dyDescent="0.25">
      <c r="A119" s="20" t="s">
        <v>454</v>
      </c>
      <c r="B119" s="23" t="s">
        <v>222</v>
      </c>
      <c r="C119" s="16" t="s">
        <v>213</v>
      </c>
      <c r="D119" s="63">
        <v>6</v>
      </c>
      <c r="E119" s="55" t="str">
        <f t="shared" si="2"/>
        <v>Northern General (Sheffield)6</v>
      </c>
      <c r="F119" t="s">
        <v>768</v>
      </c>
      <c r="H119" t="s">
        <v>768</v>
      </c>
      <c r="I119" t="s">
        <v>77</v>
      </c>
    </row>
    <row r="120" spans="1:10" x14ac:dyDescent="0.25">
      <c r="A120" s="20" t="s">
        <v>455</v>
      </c>
      <c r="B120" s="23" t="s">
        <v>218</v>
      </c>
      <c r="C120" s="16" t="s">
        <v>213</v>
      </c>
      <c r="D120" s="63">
        <v>7</v>
      </c>
      <c r="E120" s="55" t="str">
        <f t="shared" si="2"/>
        <v>Northern General (Sheffield)7</v>
      </c>
      <c r="F120" t="s">
        <v>768</v>
      </c>
      <c r="H120" t="s">
        <v>768</v>
      </c>
      <c r="I120" t="s">
        <v>104</v>
      </c>
    </row>
    <row r="121" spans="1:10" x14ac:dyDescent="0.25">
      <c r="A121" s="20" t="s">
        <v>456</v>
      </c>
      <c r="B121" s="23" t="s">
        <v>220</v>
      </c>
      <c r="C121" s="16" t="s">
        <v>213</v>
      </c>
      <c r="D121" s="63">
        <v>8</v>
      </c>
      <c r="E121" s="55" t="str">
        <f t="shared" si="2"/>
        <v>Northern General (Sheffield)8</v>
      </c>
      <c r="F121" t="s">
        <v>768</v>
      </c>
      <c r="H121" t="s">
        <v>768</v>
      </c>
      <c r="I121" t="s">
        <v>90</v>
      </c>
    </row>
    <row r="122" spans="1:10" x14ac:dyDescent="0.25">
      <c r="A122" s="20" t="s">
        <v>457</v>
      </c>
      <c r="B122" s="23" t="s">
        <v>219</v>
      </c>
      <c r="C122" s="16" t="s">
        <v>213</v>
      </c>
      <c r="D122" s="63">
        <v>9</v>
      </c>
      <c r="E122" s="55" t="str">
        <f t="shared" si="2"/>
        <v>Northern General (Sheffield)9</v>
      </c>
      <c r="F122" t="s">
        <v>768</v>
      </c>
      <c r="H122" t="s">
        <v>768</v>
      </c>
      <c r="I122" t="s">
        <v>901</v>
      </c>
    </row>
    <row r="123" spans="1:10" x14ac:dyDescent="0.25">
      <c r="A123" s="20" t="s">
        <v>458</v>
      </c>
      <c r="B123" s="23" t="s">
        <v>221</v>
      </c>
      <c r="C123" s="16" t="s">
        <v>213</v>
      </c>
      <c r="D123" s="63">
        <v>10</v>
      </c>
      <c r="E123" s="55" t="str">
        <f t="shared" si="2"/>
        <v>Northern General (Sheffield)10</v>
      </c>
      <c r="F123" t="s">
        <v>768</v>
      </c>
      <c r="H123" t="s">
        <v>768</v>
      </c>
      <c r="I123" t="s">
        <v>901</v>
      </c>
    </row>
    <row r="124" spans="1:10" x14ac:dyDescent="0.25">
      <c r="A124" s="20" t="s">
        <v>459</v>
      </c>
      <c r="B124" s="23" t="s">
        <v>905</v>
      </c>
      <c r="C124" s="16" t="s">
        <v>213</v>
      </c>
      <c r="D124" s="63">
        <v>11</v>
      </c>
      <c r="E124" s="55" t="str">
        <f t="shared" si="2"/>
        <v>Northern General (Sheffield)11</v>
      </c>
      <c r="F124" t="s">
        <v>767</v>
      </c>
      <c r="G124" t="s">
        <v>903</v>
      </c>
      <c r="H124" t="s">
        <v>903</v>
      </c>
      <c r="I124" t="s">
        <v>12</v>
      </c>
      <c r="J124" t="s">
        <v>915</v>
      </c>
    </row>
    <row r="125" spans="1:10" x14ac:dyDescent="0.25">
      <c r="A125" s="20" t="s">
        <v>460</v>
      </c>
      <c r="B125" s="23" t="s">
        <v>906</v>
      </c>
      <c r="C125" s="16" t="s">
        <v>213</v>
      </c>
      <c r="D125" s="63">
        <v>12</v>
      </c>
      <c r="E125" s="55" t="str">
        <f t="shared" si="2"/>
        <v>Northern General (Sheffield)12</v>
      </c>
      <c r="F125" t="s">
        <v>767</v>
      </c>
      <c r="G125" t="s">
        <v>903</v>
      </c>
      <c r="H125" t="s">
        <v>903</v>
      </c>
      <c r="I125" t="s">
        <v>25</v>
      </c>
      <c r="J125" t="s">
        <v>915</v>
      </c>
    </row>
    <row r="126" spans="1:10" x14ac:dyDescent="0.25">
      <c r="A126" s="20" t="s">
        <v>461</v>
      </c>
      <c r="B126" s="23" t="s">
        <v>907</v>
      </c>
      <c r="C126" s="16" t="s">
        <v>213</v>
      </c>
      <c r="D126" s="63">
        <v>13</v>
      </c>
      <c r="E126" s="55" t="str">
        <f t="shared" si="2"/>
        <v>Northern General (Sheffield)13</v>
      </c>
      <c r="F126" t="s">
        <v>767</v>
      </c>
      <c r="G126" t="s">
        <v>903</v>
      </c>
      <c r="H126" t="s">
        <v>903</v>
      </c>
      <c r="I126" t="s">
        <v>30</v>
      </c>
      <c r="J126" t="s">
        <v>915</v>
      </c>
    </row>
    <row r="127" spans="1:10" x14ac:dyDescent="0.25">
      <c r="A127" s="20" t="s">
        <v>462</v>
      </c>
      <c r="B127" s="23" t="s">
        <v>908</v>
      </c>
      <c r="C127" s="16" t="s">
        <v>213</v>
      </c>
      <c r="D127" s="63">
        <v>14</v>
      </c>
      <c r="E127" s="55" t="str">
        <f t="shared" si="2"/>
        <v>Northern General (Sheffield)14</v>
      </c>
      <c r="F127" t="s">
        <v>767</v>
      </c>
      <c r="G127" t="s">
        <v>903</v>
      </c>
      <c r="H127" t="s">
        <v>903</v>
      </c>
      <c r="I127" t="s">
        <v>239</v>
      </c>
      <c r="J127" t="s">
        <v>915</v>
      </c>
    </row>
    <row r="128" spans="1:10" x14ac:dyDescent="0.25">
      <c r="A128" s="20" t="s">
        <v>463</v>
      </c>
      <c r="B128" s="23" t="s">
        <v>909</v>
      </c>
      <c r="C128" s="16" t="s">
        <v>213</v>
      </c>
      <c r="D128" s="63">
        <v>15</v>
      </c>
      <c r="E128" s="55" t="str">
        <f t="shared" si="2"/>
        <v>Northern General (Sheffield)15</v>
      </c>
      <c r="F128" t="s">
        <v>767</v>
      </c>
      <c r="G128" t="s">
        <v>903</v>
      </c>
      <c r="H128" t="s">
        <v>903</v>
      </c>
      <c r="I128" t="s">
        <v>77</v>
      </c>
      <c r="J128" t="s">
        <v>915</v>
      </c>
    </row>
    <row r="129" spans="1:10" x14ac:dyDescent="0.25">
      <c r="A129" s="20" t="s">
        <v>464</v>
      </c>
      <c r="B129" s="23" t="s">
        <v>910</v>
      </c>
      <c r="C129" s="16" t="s">
        <v>213</v>
      </c>
      <c r="D129" s="63">
        <v>16</v>
      </c>
      <c r="E129" s="55" t="str">
        <f t="shared" si="2"/>
        <v>Northern General (Sheffield)16</v>
      </c>
      <c r="F129" t="s">
        <v>767</v>
      </c>
      <c r="G129" t="s">
        <v>903</v>
      </c>
      <c r="H129" t="s">
        <v>903</v>
      </c>
      <c r="I129" t="s">
        <v>77</v>
      </c>
      <c r="J129" t="s">
        <v>915</v>
      </c>
    </row>
    <row r="130" spans="1:10" x14ac:dyDescent="0.25">
      <c r="A130" s="20" t="s">
        <v>465</v>
      </c>
      <c r="B130" s="23" t="s">
        <v>911</v>
      </c>
      <c r="C130" s="16" t="s">
        <v>213</v>
      </c>
      <c r="D130" s="63">
        <v>17</v>
      </c>
      <c r="E130" s="55" t="str">
        <f t="shared" si="2"/>
        <v>Northern General (Sheffield)17</v>
      </c>
      <c r="F130" t="s">
        <v>767</v>
      </c>
      <c r="G130" t="s">
        <v>903</v>
      </c>
      <c r="H130" t="s">
        <v>903</v>
      </c>
      <c r="I130" t="s">
        <v>104</v>
      </c>
      <c r="J130" t="s">
        <v>915</v>
      </c>
    </row>
    <row r="131" spans="1:10" x14ac:dyDescent="0.25">
      <c r="A131" s="20" t="s">
        <v>466</v>
      </c>
      <c r="B131" s="23" t="s">
        <v>912</v>
      </c>
      <c r="C131" s="16" t="s">
        <v>213</v>
      </c>
      <c r="D131" s="63">
        <v>18</v>
      </c>
      <c r="E131" s="55" t="str">
        <f t="shared" si="2"/>
        <v>Northern General (Sheffield)18</v>
      </c>
      <c r="F131" t="s">
        <v>767</v>
      </c>
      <c r="G131" t="s">
        <v>903</v>
      </c>
      <c r="H131" t="s">
        <v>903</v>
      </c>
      <c r="I131" t="s">
        <v>90</v>
      </c>
      <c r="J131" t="s">
        <v>915</v>
      </c>
    </row>
    <row r="132" spans="1:10" x14ac:dyDescent="0.25">
      <c r="A132" s="20" t="s">
        <v>467</v>
      </c>
      <c r="B132" s="23" t="s">
        <v>913</v>
      </c>
      <c r="C132" s="16" t="s">
        <v>213</v>
      </c>
      <c r="D132" s="63">
        <v>19</v>
      </c>
      <c r="E132" s="55" t="str">
        <f t="shared" si="2"/>
        <v>Northern General (Sheffield)19</v>
      </c>
      <c r="F132" t="s">
        <v>767</v>
      </c>
      <c r="G132" t="s">
        <v>903</v>
      </c>
      <c r="H132" t="s">
        <v>903</v>
      </c>
      <c r="I132" t="s">
        <v>901</v>
      </c>
      <c r="J132" t="s">
        <v>915</v>
      </c>
    </row>
    <row r="133" spans="1:10" x14ac:dyDescent="0.25">
      <c r="A133" s="20" t="s">
        <v>468</v>
      </c>
      <c r="B133" s="23" t="s">
        <v>914</v>
      </c>
      <c r="C133" s="16" t="s">
        <v>213</v>
      </c>
      <c r="D133" s="63">
        <v>20</v>
      </c>
      <c r="E133" s="55" t="str">
        <f t="shared" si="2"/>
        <v>Northern General (Sheffield)20</v>
      </c>
      <c r="F133" t="s">
        <v>767</v>
      </c>
      <c r="G133" t="s">
        <v>903</v>
      </c>
      <c r="H133" t="s">
        <v>903</v>
      </c>
      <c r="I133" t="s">
        <v>901</v>
      </c>
      <c r="J133" t="s">
        <v>915</v>
      </c>
    </row>
    <row r="134" spans="1:10" x14ac:dyDescent="0.25">
      <c r="A134" s="20" t="s">
        <v>680</v>
      </c>
      <c r="B134" s="23" t="s">
        <v>226</v>
      </c>
      <c r="C134" s="16" t="s">
        <v>158</v>
      </c>
      <c r="D134" s="63">
        <v>1</v>
      </c>
      <c r="E134" s="55" t="str">
        <f t="shared" si="2"/>
        <v>Nottingham1</v>
      </c>
      <c r="F134" t="s">
        <v>768</v>
      </c>
      <c r="H134" t="s">
        <v>768</v>
      </c>
      <c r="I134" t="s">
        <v>107</v>
      </c>
    </row>
    <row r="135" spans="1:10" x14ac:dyDescent="0.25">
      <c r="A135" s="20" t="s">
        <v>681</v>
      </c>
      <c r="B135" s="23" t="s">
        <v>227</v>
      </c>
      <c r="C135" s="16" t="s">
        <v>158</v>
      </c>
      <c r="D135" s="63">
        <v>2</v>
      </c>
      <c r="E135" s="55" t="str">
        <f t="shared" ref="E135:E185" si="3">C135&amp;D135</f>
        <v>Nottingham2</v>
      </c>
      <c r="F135" t="s">
        <v>768</v>
      </c>
      <c r="H135" t="s">
        <v>768</v>
      </c>
      <c r="I135" t="s">
        <v>107</v>
      </c>
    </row>
    <row r="136" spans="1:10" x14ac:dyDescent="0.25">
      <c r="A136" s="20" t="s">
        <v>469</v>
      </c>
      <c r="B136" s="23" t="s">
        <v>225</v>
      </c>
      <c r="C136" s="16" t="s">
        <v>158</v>
      </c>
      <c r="D136" s="63">
        <v>3</v>
      </c>
      <c r="E136" s="55" t="str">
        <f t="shared" si="3"/>
        <v>Nottingham3</v>
      </c>
      <c r="F136" t="s">
        <v>768</v>
      </c>
      <c r="H136" t="s">
        <v>768</v>
      </c>
      <c r="I136" t="s">
        <v>79</v>
      </c>
    </row>
    <row r="137" spans="1:10" x14ac:dyDescent="0.25">
      <c r="A137" s="20" t="s">
        <v>470</v>
      </c>
      <c r="B137" s="23" t="s">
        <v>224</v>
      </c>
      <c r="C137" s="16" t="s">
        <v>158</v>
      </c>
      <c r="D137" s="63">
        <v>4</v>
      </c>
      <c r="E137" s="55" t="str">
        <f t="shared" si="3"/>
        <v>Nottingham4</v>
      </c>
      <c r="F137" t="s">
        <v>768</v>
      </c>
      <c r="H137" t="s">
        <v>768</v>
      </c>
      <c r="I137" t="s">
        <v>91</v>
      </c>
    </row>
    <row r="138" spans="1:10" x14ac:dyDescent="0.25">
      <c r="A138" s="20" t="s">
        <v>471</v>
      </c>
      <c r="B138" s="23" t="s">
        <v>698</v>
      </c>
      <c r="C138" s="16" t="s">
        <v>158</v>
      </c>
      <c r="D138" s="63">
        <v>5</v>
      </c>
      <c r="E138" s="55" t="str">
        <f t="shared" si="3"/>
        <v>Nottingham5</v>
      </c>
      <c r="F138" t="s">
        <v>767</v>
      </c>
      <c r="G138" t="s">
        <v>720</v>
      </c>
      <c r="H138" t="s">
        <v>720</v>
      </c>
      <c r="I138" t="s">
        <v>107</v>
      </c>
    </row>
    <row r="139" spans="1:10" x14ac:dyDescent="0.25">
      <c r="A139" s="20" t="s">
        <v>472</v>
      </c>
      <c r="B139" s="23" t="s">
        <v>699</v>
      </c>
      <c r="C139" s="16" t="s">
        <v>158</v>
      </c>
      <c r="D139" s="63">
        <v>6</v>
      </c>
      <c r="E139" s="55" t="str">
        <f t="shared" si="3"/>
        <v>Nottingham6</v>
      </c>
      <c r="F139" t="s">
        <v>767</v>
      </c>
      <c r="G139" t="s">
        <v>720</v>
      </c>
      <c r="H139" t="s">
        <v>720</v>
      </c>
      <c r="I139" t="s">
        <v>107</v>
      </c>
    </row>
    <row r="140" spans="1:10" x14ac:dyDescent="0.25">
      <c r="A140" s="20" t="s">
        <v>473</v>
      </c>
      <c r="B140" s="23" t="s">
        <v>700</v>
      </c>
      <c r="C140" s="16" t="s">
        <v>158</v>
      </c>
      <c r="D140" s="63">
        <v>7</v>
      </c>
      <c r="E140" s="55" t="str">
        <f t="shared" si="3"/>
        <v>Nottingham7</v>
      </c>
      <c r="F140" t="s">
        <v>767</v>
      </c>
      <c r="G140" t="s">
        <v>720</v>
      </c>
      <c r="H140" t="s">
        <v>720</v>
      </c>
      <c r="I140" t="s">
        <v>79</v>
      </c>
    </row>
    <row r="141" spans="1:10" x14ac:dyDescent="0.25">
      <c r="A141" s="20" t="s">
        <v>474</v>
      </c>
      <c r="B141" s="23" t="s">
        <v>701</v>
      </c>
      <c r="C141" s="16" t="s">
        <v>158</v>
      </c>
      <c r="D141" s="63">
        <v>8</v>
      </c>
      <c r="E141" s="55" t="str">
        <f t="shared" si="3"/>
        <v>Nottingham8</v>
      </c>
      <c r="F141" t="s">
        <v>767</v>
      </c>
      <c r="G141" t="s">
        <v>720</v>
      </c>
      <c r="H141" t="s">
        <v>720</v>
      </c>
      <c r="I141" t="s">
        <v>91</v>
      </c>
    </row>
    <row r="142" spans="1:10" x14ac:dyDescent="0.25">
      <c r="A142" s="20" t="s">
        <v>475</v>
      </c>
      <c r="B142" s="23" t="s">
        <v>763</v>
      </c>
      <c r="C142" s="16" t="s">
        <v>229</v>
      </c>
      <c r="D142" s="63">
        <v>1</v>
      </c>
      <c r="E142" s="55" t="str">
        <f t="shared" si="3"/>
        <v>Queen Alexandra (Portsmouth)1</v>
      </c>
      <c r="F142" t="s">
        <v>768</v>
      </c>
      <c r="H142" t="s">
        <v>768</v>
      </c>
      <c r="I142" t="s">
        <v>783</v>
      </c>
    </row>
    <row r="143" spans="1:10" x14ac:dyDescent="0.25">
      <c r="A143" s="20" t="s">
        <v>476</v>
      </c>
      <c r="B143" s="23" t="s">
        <v>230</v>
      </c>
      <c r="C143" s="16" t="s">
        <v>229</v>
      </c>
      <c r="D143" s="63">
        <v>2</v>
      </c>
      <c r="E143" s="55" t="str">
        <f t="shared" si="3"/>
        <v>Queen Alexandra (Portsmouth)2</v>
      </c>
      <c r="F143" t="s">
        <v>768</v>
      </c>
      <c r="H143" t="s">
        <v>768</v>
      </c>
      <c r="I143" t="s">
        <v>48</v>
      </c>
    </row>
    <row r="144" spans="1:10" x14ac:dyDescent="0.25">
      <c r="A144" s="20" t="s">
        <v>477</v>
      </c>
      <c r="B144" s="54" t="s">
        <v>664</v>
      </c>
      <c r="C144" s="16" t="s">
        <v>229</v>
      </c>
      <c r="D144" s="63">
        <v>3</v>
      </c>
      <c r="E144" s="55" t="str">
        <f t="shared" si="3"/>
        <v>Queen Alexandra (Portsmouth)3</v>
      </c>
      <c r="F144" t="s">
        <v>768</v>
      </c>
      <c r="H144" t="s">
        <v>768</v>
      </c>
      <c r="I144" t="s">
        <v>896</v>
      </c>
    </row>
    <row r="145" spans="1:9" x14ac:dyDescent="0.25">
      <c r="A145" s="20" t="s">
        <v>478</v>
      </c>
      <c r="B145" s="23" t="s">
        <v>231</v>
      </c>
      <c r="C145" s="16" t="s">
        <v>229</v>
      </c>
      <c r="D145" s="63">
        <v>4</v>
      </c>
      <c r="E145" s="55" t="str">
        <f t="shared" si="3"/>
        <v>Queen Alexandra (Portsmouth)4</v>
      </c>
      <c r="F145" t="s">
        <v>768</v>
      </c>
      <c r="H145" t="s">
        <v>768</v>
      </c>
      <c r="I145" t="s">
        <v>48</v>
      </c>
    </row>
    <row r="146" spans="1:9" x14ac:dyDescent="0.25">
      <c r="A146" s="20" t="s">
        <v>682</v>
      </c>
      <c r="B146" s="23" t="s">
        <v>232</v>
      </c>
      <c r="C146" s="16" t="s">
        <v>229</v>
      </c>
      <c r="D146" s="63">
        <v>5</v>
      </c>
      <c r="E146" s="55" t="str">
        <f t="shared" si="3"/>
        <v>Queen Alexandra (Portsmouth)5</v>
      </c>
      <c r="F146" t="s">
        <v>768</v>
      </c>
      <c r="H146" t="s">
        <v>768</v>
      </c>
      <c r="I146" t="s">
        <v>88</v>
      </c>
    </row>
    <row r="147" spans="1:9" x14ac:dyDescent="0.25">
      <c r="A147" s="20" t="s">
        <v>479</v>
      </c>
      <c r="B147" s="23" t="s">
        <v>233</v>
      </c>
      <c r="C147" s="16" t="s">
        <v>229</v>
      </c>
      <c r="D147" s="63">
        <v>6</v>
      </c>
      <c r="E147" s="55" t="str">
        <f t="shared" si="3"/>
        <v>Queen Alexandra (Portsmouth)6</v>
      </c>
      <c r="F147" t="s">
        <v>768</v>
      </c>
      <c r="H147" t="s">
        <v>768</v>
      </c>
      <c r="I147" t="s">
        <v>108</v>
      </c>
    </row>
    <row r="148" spans="1:9" x14ac:dyDescent="0.25">
      <c r="A148" s="20" t="s">
        <v>480</v>
      </c>
      <c r="B148" s="23" t="s">
        <v>234</v>
      </c>
      <c r="C148" s="16" t="s">
        <v>229</v>
      </c>
      <c r="D148" s="63">
        <v>7</v>
      </c>
      <c r="E148" s="55" t="str">
        <f t="shared" si="3"/>
        <v>Queen Alexandra (Portsmouth)7</v>
      </c>
      <c r="F148" t="s">
        <v>768</v>
      </c>
      <c r="H148" t="s">
        <v>768</v>
      </c>
      <c r="I148" t="s">
        <v>900</v>
      </c>
    </row>
    <row r="149" spans="1:9" x14ac:dyDescent="0.25">
      <c r="A149" s="20" t="s">
        <v>481</v>
      </c>
      <c r="B149" s="23" t="s">
        <v>235</v>
      </c>
      <c r="C149" s="16" t="s">
        <v>229</v>
      </c>
      <c r="D149" s="63">
        <v>8</v>
      </c>
      <c r="E149" s="55" t="str">
        <f t="shared" si="3"/>
        <v>Queen Alexandra (Portsmouth)8</v>
      </c>
      <c r="F149" t="s">
        <v>768</v>
      </c>
      <c r="H149" t="s">
        <v>768</v>
      </c>
      <c r="I149" t="s">
        <v>900</v>
      </c>
    </row>
    <row r="150" spans="1:9" x14ac:dyDescent="0.25">
      <c r="A150" s="20" t="s">
        <v>482</v>
      </c>
      <c r="B150" s="54" t="s">
        <v>660</v>
      </c>
      <c r="C150" s="16" t="s">
        <v>236</v>
      </c>
      <c r="D150" s="63">
        <v>1</v>
      </c>
      <c r="E150" s="55" t="str">
        <f t="shared" si="3"/>
        <v>Royal Bolton1</v>
      </c>
      <c r="F150" t="s">
        <v>768</v>
      </c>
      <c r="H150" t="s">
        <v>768</v>
      </c>
      <c r="I150" t="s">
        <v>35</v>
      </c>
    </row>
    <row r="151" spans="1:9" x14ac:dyDescent="0.25">
      <c r="A151" s="20" t="s">
        <v>483</v>
      </c>
      <c r="B151" s="23" t="s">
        <v>240</v>
      </c>
      <c r="C151" s="16" t="s">
        <v>236</v>
      </c>
      <c r="D151" s="63">
        <v>2</v>
      </c>
      <c r="E151" s="55" t="str">
        <f t="shared" si="3"/>
        <v>Royal Bolton2</v>
      </c>
      <c r="F151" t="s">
        <v>768</v>
      </c>
      <c r="H151" t="s">
        <v>768</v>
      </c>
      <c r="I151" t="s">
        <v>17</v>
      </c>
    </row>
    <row r="152" spans="1:9" x14ac:dyDescent="0.25">
      <c r="A152" s="20" t="s">
        <v>484</v>
      </c>
      <c r="B152" s="23" t="s">
        <v>244</v>
      </c>
      <c r="C152" s="16" t="s">
        <v>236</v>
      </c>
      <c r="D152" s="63">
        <v>3</v>
      </c>
      <c r="E152" s="55" t="str">
        <f t="shared" si="3"/>
        <v>Royal Bolton3</v>
      </c>
      <c r="F152" t="s">
        <v>768</v>
      </c>
      <c r="H152" t="s">
        <v>768</v>
      </c>
      <c r="I152" t="s">
        <v>18</v>
      </c>
    </row>
    <row r="153" spans="1:9" x14ac:dyDescent="0.25">
      <c r="A153" s="20" t="s">
        <v>485</v>
      </c>
      <c r="B153" s="54" t="s">
        <v>661</v>
      </c>
      <c r="C153" s="16" t="s">
        <v>236</v>
      </c>
      <c r="D153" s="63">
        <v>4</v>
      </c>
      <c r="E153" s="55" t="str">
        <f t="shared" si="3"/>
        <v>Royal Bolton4</v>
      </c>
      <c r="F153" t="s">
        <v>768</v>
      </c>
      <c r="H153" t="s">
        <v>768</v>
      </c>
      <c r="I153" t="s">
        <v>35</v>
      </c>
    </row>
    <row r="154" spans="1:9" x14ac:dyDescent="0.25">
      <c r="A154" s="20" t="s">
        <v>486</v>
      </c>
      <c r="B154" s="23" t="s">
        <v>241</v>
      </c>
      <c r="C154" s="16" t="s">
        <v>236</v>
      </c>
      <c r="D154" s="63">
        <v>5</v>
      </c>
      <c r="E154" s="55" t="str">
        <f t="shared" si="3"/>
        <v>Royal Bolton5</v>
      </c>
      <c r="F154" t="s">
        <v>768</v>
      </c>
      <c r="H154" t="s">
        <v>768</v>
      </c>
      <c r="I154" t="s">
        <v>26</v>
      </c>
    </row>
    <row r="155" spans="1:9" x14ac:dyDescent="0.25">
      <c r="A155" s="20" t="s">
        <v>487</v>
      </c>
      <c r="B155" s="54" t="s">
        <v>663</v>
      </c>
      <c r="C155" s="16" t="s">
        <v>236</v>
      </c>
      <c r="D155" s="63">
        <v>6</v>
      </c>
      <c r="E155" s="55" t="str">
        <f t="shared" si="3"/>
        <v>Royal Bolton6</v>
      </c>
      <c r="F155" t="s">
        <v>768</v>
      </c>
      <c r="H155" t="s">
        <v>768</v>
      </c>
      <c r="I155" t="s">
        <v>57</v>
      </c>
    </row>
    <row r="156" spans="1:9" x14ac:dyDescent="0.25">
      <c r="A156" s="20" t="s">
        <v>672</v>
      </c>
      <c r="B156" s="54" t="s">
        <v>850</v>
      </c>
      <c r="C156" s="16" t="s">
        <v>236</v>
      </c>
      <c r="D156" s="63">
        <v>7</v>
      </c>
      <c r="E156" s="55" t="str">
        <f>C156&amp;D156</f>
        <v>Royal Bolton7</v>
      </c>
      <c r="F156" t="s">
        <v>768</v>
      </c>
      <c r="H156" t="s">
        <v>768</v>
      </c>
      <c r="I156" t="s">
        <v>851</v>
      </c>
    </row>
    <row r="157" spans="1:9" x14ac:dyDescent="0.25">
      <c r="A157" s="20" t="s">
        <v>673</v>
      </c>
      <c r="B157" s="23" t="s">
        <v>247</v>
      </c>
      <c r="C157" s="16" t="s">
        <v>236</v>
      </c>
      <c r="D157" s="63">
        <v>8</v>
      </c>
      <c r="E157" s="55" t="str">
        <f t="shared" si="3"/>
        <v>Royal Bolton8</v>
      </c>
      <c r="F157" t="s">
        <v>768</v>
      </c>
      <c r="H157" t="s">
        <v>768</v>
      </c>
      <c r="I157" t="s">
        <v>238</v>
      </c>
    </row>
    <row r="158" spans="1:9" x14ac:dyDescent="0.25">
      <c r="A158" s="20" t="s">
        <v>488</v>
      </c>
      <c r="B158" s="23" t="s">
        <v>253</v>
      </c>
      <c r="C158" s="16" t="s">
        <v>236</v>
      </c>
      <c r="D158" s="63">
        <v>9</v>
      </c>
      <c r="E158" s="55" t="str">
        <f t="shared" si="3"/>
        <v>Royal Bolton9</v>
      </c>
      <c r="F158" t="s">
        <v>768</v>
      </c>
      <c r="H158" t="s">
        <v>768</v>
      </c>
      <c r="I158" t="s">
        <v>64</v>
      </c>
    </row>
    <row r="159" spans="1:9" x14ac:dyDescent="0.25">
      <c r="A159" s="20" t="s">
        <v>489</v>
      </c>
      <c r="B159" s="23" t="s">
        <v>250</v>
      </c>
      <c r="C159" s="16" t="s">
        <v>236</v>
      </c>
      <c r="D159" s="63">
        <v>10</v>
      </c>
      <c r="E159" s="55" t="str">
        <f t="shared" si="3"/>
        <v>Royal Bolton10</v>
      </c>
      <c r="F159" t="s">
        <v>768</v>
      </c>
      <c r="H159" t="s">
        <v>768</v>
      </c>
      <c r="I159" t="s">
        <v>115</v>
      </c>
    </row>
    <row r="160" spans="1:9" x14ac:dyDescent="0.25">
      <c r="A160" s="20" t="s">
        <v>490</v>
      </c>
      <c r="B160" s="23" t="s">
        <v>242</v>
      </c>
      <c r="C160" s="16" t="s">
        <v>236</v>
      </c>
      <c r="D160" s="63">
        <v>11</v>
      </c>
      <c r="E160" s="55" t="str">
        <f t="shared" si="3"/>
        <v>Royal Bolton11</v>
      </c>
      <c r="F160" t="s">
        <v>768</v>
      </c>
      <c r="H160" t="s">
        <v>768</v>
      </c>
      <c r="I160" t="s">
        <v>979</v>
      </c>
    </row>
    <row r="161" spans="1:9" x14ac:dyDescent="0.25">
      <c r="A161" s="20" t="s">
        <v>491</v>
      </c>
      <c r="B161" s="23" t="s">
        <v>245</v>
      </c>
      <c r="C161" s="16" t="s">
        <v>236</v>
      </c>
      <c r="D161" s="63">
        <v>12</v>
      </c>
      <c r="E161" s="55" t="str">
        <f t="shared" si="3"/>
        <v>Royal Bolton12</v>
      </c>
      <c r="F161" t="s">
        <v>768</v>
      </c>
      <c r="H161" t="s">
        <v>768</v>
      </c>
      <c r="I161" t="s">
        <v>979</v>
      </c>
    </row>
    <row r="162" spans="1:9" x14ac:dyDescent="0.25">
      <c r="A162" s="20" t="s">
        <v>492</v>
      </c>
      <c r="B162" s="23" t="s">
        <v>243</v>
      </c>
      <c r="C162" s="16" t="s">
        <v>236</v>
      </c>
      <c r="D162" s="63">
        <v>13</v>
      </c>
      <c r="E162" s="55" t="str">
        <f t="shared" si="3"/>
        <v>Royal Bolton13</v>
      </c>
      <c r="F162" t="s">
        <v>768</v>
      </c>
      <c r="H162" t="s">
        <v>768</v>
      </c>
      <c r="I162" t="s">
        <v>979</v>
      </c>
    </row>
    <row r="163" spans="1:9" x14ac:dyDescent="0.25">
      <c r="A163" s="20" t="s">
        <v>493</v>
      </c>
      <c r="B163" s="23" t="s">
        <v>246</v>
      </c>
      <c r="C163" s="16" t="s">
        <v>236</v>
      </c>
      <c r="D163" s="63">
        <v>14</v>
      </c>
      <c r="E163" s="55" t="str">
        <f t="shared" si="3"/>
        <v>Royal Bolton14</v>
      </c>
      <c r="F163" t="s">
        <v>768</v>
      </c>
      <c r="H163" t="s">
        <v>768</v>
      </c>
      <c r="I163" t="s">
        <v>94</v>
      </c>
    </row>
    <row r="164" spans="1:9" x14ac:dyDescent="0.25">
      <c r="A164" s="20" t="s">
        <v>494</v>
      </c>
      <c r="B164" s="23" t="s">
        <v>252</v>
      </c>
      <c r="C164" s="16" t="s">
        <v>236</v>
      </c>
      <c r="D164" s="63">
        <v>15</v>
      </c>
      <c r="E164" s="55" t="str">
        <f t="shared" si="3"/>
        <v>Royal Bolton15</v>
      </c>
      <c r="F164" t="s">
        <v>768</v>
      </c>
      <c r="H164" t="s">
        <v>768</v>
      </c>
      <c r="I164" t="s">
        <v>237</v>
      </c>
    </row>
    <row r="165" spans="1:9" x14ac:dyDescent="0.25">
      <c r="A165" s="20" t="s">
        <v>495</v>
      </c>
      <c r="B165" s="23" t="s">
        <v>248</v>
      </c>
      <c r="C165" s="16" t="s">
        <v>236</v>
      </c>
      <c r="D165" s="63">
        <v>16</v>
      </c>
      <c r="E165" s="55" t="str">
        <f t="shared" si="3"/>
        <v>Royal Bolton16</v>
      </c>
      <c r="F165" t="s">
        <v>768</v>
      </c>
      <c r="H165" t="s">
        <v>768</v>
      </c>
      <c r="I165" t="s">
        <v>96</v>
      </c>
    </row>
    <row r="166" spans="1:9" x14ac:dyDescent="0.25">
      <c r="A166" s="20" t="s">
        <v>674</v>
      </c>
      <c r="B166" s="23" t="s">
        <v>249</v>
      </c>
      <c r="C166" s="16" t="s">
        <v>236</v>
      </c>
      <c r="D166" s="63">
        <v>17</v>
      </c>
      <c r="E166" s="55" t="str">
        <f t="shared" si="3"/>
        <v>Royal Bolton17</v>
      </c>
      <c r="F166" t="s">
        <v>768</v>
      </c>
      <c r="H166" t="s">
        <v>768</v>
      </c>
      <c r="I166" t="s">
        <v>98</v>
      </c>
    </row>
    <row r="167" spans="1:9" x14ac:dyDescent="0.25">
      <c r="A167" s="20" t="s">
        <v>675</v>
      </c>
      <c r="B167" s="23" t="s">
        <v>251</v>
      </c>
      <c r="C167" s="16" t="s">
        <v>236</v>
      </c>
      <c r="D167" s="63">
        <v>18</v>
      </c>
      <c r="E167" s="55" t="str">
        <f t="shared" si="3"/>
        <v>Royal Bolton18</v>
      </c>
      <c r="F167" t="s">
        <v>768</v>
      </c>
      <c r="H167" t="s">
        <v>768</v>
      </c>
      <c r="I167" t="s">
        <v>855</v>
      </c>
    </row>
    <row r="168" spans="1:9" x14ac:dyDescent="0.25">
      <c r="A168" s="20" t="s">
        <v>496</v>
      </c>
      <c r="B168" s="54" t="s">
        <v>662</v>
      </c>
      <c r="C168" s="16" t="s">
        <v>236</v>
      </c>
      <c r="D168" s="63">
        <v>19</v>
      </c>
      <c r="E168" s="55" t="str">
        <f t="shared" si="3"/>
        <v>Royal Bolton19</v>
      </c>
      <c r="F168" t="s">
        <v>768</v>
      </c>
      <c r="H168" t="s">
        <v>768</v>
      </c>
      <c r="I168" t="s">
        <v>123</v>
      </c>
    </row>
    <row r="169" spans="1:9" x14ac:dyDescent="0.25">
      <c r="A169" s="20" t="s">
        <v>497</v>
      </c>
      <c r="B169" s="54" t="s">
        <v>705</v>
      </c>
      <c r="C169" s="16" t="s">
        <v>236</v>
      </c>
      <c r="D169" s="63">
        <v>20</v>
      </c>
      <c r="E169" s="55" t="str">
        <f t="shared" si="3"/>
        <v>Royal Bolton20</v>
      </c>
      <c r="F169" t="s">
        <v>767</v>
      </c>
      <c r="G169" t="s">
        <v>720</v>
      </c>
      <c r="H169" t="s">
        <v>720</v>
      </c>
      <c r="I169" t="s">
        <v>35</v>
      </c>
    </row>
    <row r="170" spans="1:9" x14ac:dyDescent="0.25">
      <c r="A170" s="20" t="s">
        <v>498</v>
      </c>
      <c r="B170" s="23" t="s">
        <v>702</v>
      </c>
      <c r="C170" s="16" t="s">
        <v>236</v>
      </c>
      <c r="D170" s="63">
        <v>21</v>
      </c>
      <c r="E170" s="55" t="str">
        <f t="shared" si="3"/>
        <v>Royal Bolton21</v>
      </c>
      <c r="F170" t="s">
        <v>767</v>
      </c>
      <c r="G170" t="s">
        <v>720</v>
      </c>
      <c r="H170" t="s">
        <v>720</v>
      </c>
      <c r="I170" t="s">
        <v>17</v>
      </c>
    </row>
    <row r="171" spans="1:9" x14ac:dyDescent="0.25">
      <c r="A171" s="20" t="s">
        <v>499</v>
      </c>
      <c r="B171" s="23" t="s">
        <v>703</v>
      </c>
      <c r="C171" s="16" t="s">
        <v>236</v>
      </c>
      <c r="D171" s="63">
        <v>22</v>
      </c>
      <c r="E171" s="55" t="str">
        <f t="shared" si="3"/>
        <v>Royal Bolton22</v>
      </c>
      <c r="F171" t="s">
        <v>767</v>
      </c>
      <c r="G171" t="s">
        <v>720</v>
      </c>
      <c r="H171" t="s">
        <v>720</v>
      </c>
      <c r="I171" t="s">
        <v>18</v>
      </c>
    </row>
    <row r="172" spans="1:9" x14ac:dyDescent="0.25">
      <c r="A172" s="20" t="s">
        <v>500</v>
      </c>
      <c r="B172" s="54" t="s">
        <v>706</v>
      </c>
      <c r="C172" s="16" t="s">
        <v>236</v>
      </c>
      <c r="D172" s="63">
        <v>23</v>
      </c>
      <c r="E172" s="55" t="str">
        <f t="shared" si="3"/>
        <v>Royal Bolton23</v>
      </c>
      <c r="F172" t="s">
        <v>767</v>
      </c>
      <c r="G172" t="s">
        <v>720</v>
      </c>
      <c r="H172" t="s">
        <v>720</v>
      </c>
      <c r="I172" t="s">
        <v>35</v>
      </c>
    </row>
    <row r="173" spans="1:9" x14ac:dyDescent="0.25">
      <c r="A173" s="20" t="s">
        <v>501</v>
      </c>
      <c r="B173" s="23" t="s">
        <v>704</v>
      </c>
      <c r="C173" s="16" t="s">
        <v>236</v>
      </c>
      <c r="D173" s="63">
        <v>24</v>
      </c>
      <c r="E173" s="55" t="str">
        <f t="shared" si="3"/>
        <v>Royal Bolton24</v>
      </c>
      <c r="F173" t="s">
        <v>767</v>
      </c>
      <c r="G173" t="s">
        <v>720</v>
      </c>
      <c r="H173" t="s">
        <v>720</v>
      </c>
      <c r="I173" t="s">
        <v>26</v>
      </c>
    </row>
    <row r="174" spans="1:9" x14ac:dyDescent="0.25">
      <c r="A174" s="20" t="s">
        <v>502</v>
      </c>
      <c r="B174" s="54" t="s">
        <v>707</v>
      </c>
      <c r="C174" s="16" t="s">
        <v>236</v>
      </c>
      <c r="D174" s="63">
        <v>25</v>
      </c>
      <c r="E174" s="55" t="str">
        <f t="shared" si="3"/>
        <v>Royal Bolton25</v>
      </c>
      <c r="F174" t="s">
        <v>767</v>
      </c>
      <c r="G174" t="s">
        <v>720</v>
      </c>
      <c r="H174" t="s">
        <v>720</v>
      </c>
      <c r="I174" t="s">
        <v>57</v>
      </c>
    </row>
    <row r="175" spans="1:9" x14ac:dyDescent="0.25">
      <c r="A175" s="20" t="s">
        <v>503</v>
      </c>
      <c r="B175" s="54" t="s">
        <v>849</v>
      </c>
      <c r="C175" s="16" t="s">
        <v>236</v>
      </c>
      <c r="D175" s="63">
        <v>26</v>
      </c>
      <c r="E175" s="55" t="str">
        <f>C175&amp;D175</f>
        <v>Royal Bolton26</v>
      </c>
      <c r="F175" t="s">
        <v>767</v>
      </c>
      <c r="G175" t="s">
        <v>720</v>
      </c>
      <c r="H175" t="s">
        <v>720</v>
      </c>
      <c r="I175" t="s">
        <v>851</v>
      </c>
    </row>
    <row r="176" spans="1:9" x14ac:dyDescent="0.25">
      <c r="A176" s="20" t="s">
        <v>504</v>
      </c>
      <c r="B176" s="23" t="s">
        <v>709</v>
      </c>
      <c r="C176" s="16" t="s">
        <v>236</v>
      </c>
      <c r="D176" s="63">
        <v>27</v>
      </c>
      <c r="E176" s="55" t="str">
        <f t="shared" si="3"/>
        <v>Royal Bolton27</v>
      </c>
      <c r="F176" t="s">
        <v>767</v>
      </c>
      <c r="G176" t="s">
        <v>720</v>
      </c>
      <c r="H176" t="s">
        <v>720</v>
      </c>
      <c r="I176" t="s">
        <v>238</v>
      </c>
    </row>
    <row r="177" spans="1:9" x14ac:dyDescent="0.25">
      <c r="A177" s="20" t="s">
        <v>505</v>
      </c>
      <c r="B177" s="23" t="s">
        <v>710</v>
      </c>
      <c r="C177" s="16" t="s">
        <v>236</v>
      </c>
      <c r="D177" s="63">
        <v>28</v>
      </c>
      <c r="E177" s="55" t="str">
        <f t="shared" si="3"/>
        <v>Royal Bolton28</v>
      </c>
      <c r="F177" t="s">
        <v>767</v>
      </c>
      <c r="G177" t="s">
        <v>720</v>
      </c>
      <c r="H177" t="s">
        <v>720</v>
      </c>
      <c r="I177" t="s">
        <v>64</v>
      </c>
    </row>
    <row r="178" spans="1:9" x14ac:dyDescent="0.25">
      <c r="A178" s="20" t="s">
        <v>506</v>
      </c>
      <c r="B178" s="23" t="s">
        <v>711</v>
      </c>
      <c r="C178" s="16" t="s">
        <v>236</v>
      </c>
      <c r="D178" s="63">
        <v>29</v>
      </c>
      <c r="E178" s="55" t="str">
        <f t="shared" si="3"/>
        <v>Royal Bolton29</v>
      </c>
      <c r="F178" t="s">
        <v>767</v>
      </c>
      <c r="G178" t="s">
        <v>720</v>
      </c>
      <c r="H178" t="s">
        <v>720</v>
      </c>
      <c r="I178" t="s">
        <v>115</v>
      </c>
    </row>
    <row r="179" spans="1:9" x14ac:dyDescent="0.25">
      <c r="A179" s="20" t="s">
        <v>507</v>
      </c>
      <c r="B179" s="23" t="s">
        <v>712</v>
      </c>
      <c r="C179" s="16" t="s">
        <v>236</v>
      </c>
      <c r="D179" s="63">
        <v>30</v>
      </c>
      <c r="E179" s="55" t="str">
        <f t="shared" si="3"/>
        <v>Royal Bolton30</v>
      </c>
      <c r="F179" t="s">
        <v>767</v>
      </c>
      <c r="G179" t="s">
        <v>720</v>
      </c>
      <c r="H179" t="s">
        <v>720</v>
      </c>
      <c r="I179" t="s">
        <v>979</v>
      </c>
    </row>
    <row r="180" spans="1:9" x14ac:dyDescent="0.25">
      <c r="A180" s="20" t="s">
        <v>676</v>
      </c>
      <c r="B180" s="23" t="s">
        <v>713</v>
      </c>
      <c r="C180" s="16" t="s">
        <v>236</v>
      </c>
      <c r="D180" s="63">
        <v>31</v>
      </c>
      <c r="E180" s="55" t="str">
        <f t="shared" si="3"/>
        <v>Royal Bolton31</v>
      </c>
      <c r="F180" t="s">
        <v>767</v>
      </c>
      <c r="G180" t="s">
        <v>720</v>
      </c>
      <c r="H180" t="s">
        <v>720</v>
      </c>
      <c r="I180" t="s">
        <v>979</v>
      </c>
    </row>
    <row r="181" spans="1:9" x14ac:dyDescent="0.25">
      <c r="A181" s="20" t="s">
        <v>677</v>
      </c>
      <c r="B181" s="23" t="s">
        <v>714</v>
      </c>
      <c r="C181" s="16" t="s">
        <v>236</v>
      </c>
      <c r="D181" s="63">
        <v>32</v>
      </c>
      <c r="E181" s="55" t="str">
        <f t="shared" si="3"/>
        <v>Royal Bolton32</v>
      </c>
      <c r="F181" t="s">
        <v>767</v>
      </c>
      <c r="G181" t="s">
        <v>720</v>
      </c>
      <c r="H181" t="s">
        <v>720</v>
      </c>
      <c r="I181" t="s">
        <v>979</v>
      </c>
    </row>
    <row r="182" spans="1:9" x14ac:dyDescent="0.25">
      <c r="A182" s="20" t="s">
        <v>508</v>
      </c>
      <c r="B182" s="23" t="s">
        <v>715</v>
      </c>
      <c r="C182" s="16" t="s">
        <v>236</v>
      </c>
      <c r="D182" s="63">
        <v>33</v>
      </c>
      <c r="E182" s="55" t="str">
        <f t="shared" si="3"/>
        <v>Royal Bolton33</v>
      </c>
      <c r="F182" t="s">
        <v>767</v>
      </c>
      <c r="G182" t="s">
        <v>720</v>
      </c>
      <c r="H182" t="s">
        <v>720</v>
      </c>
      <c r="I182" t="s">
        <v>94</v>
      </c>
    </row>
    <row r="183" spans="1:9" x14ac:dyDescent="0.25">
      <c r="A183" s="20" t="s">
        <v>509</v>
      </c>
      <c r="B183" s="23" t="s">
        <v>716</v>
      </c>
      <c r="C183" s="16" t="s">
        <v>236</v>
      </c>
      <c r="D183" s="63">
        <v>34</v>
      </c>
      <c r="E183" s="55" t="str">
        <f t="shared" si="3"/>
        <v>Royal Bolton34</v>
      </c>
      <c r="F183" t="s">
        <v>767</v>
      </c>
      <c r="G183" t="s">
        <v>720</v>
      </c>
      <c r="H183" t="s">
        <v>720</v>
      </c>
      <c r="I183" t="s">
        <v>237</v>
      </c>
    </row>
    <row r="184" spans="1:9" x14ac:dyDescent="0.25">
      <c r="A184" s="20" t="s">
        <v>510</v>
      </c>
      <c r="B184" s="23" t="s">
        <v>717</v>
      </c>
      <c r="C184" s="16" t="s">
        <v>236</v>
      </c>
      <c r="D184" s="63">
        <v>35</v>
      </c>
      <c r="E184" s="55" t="str">
        <f t="shared" si="3"/>
        <v>Royal Bolton35</v>
      </c>
      <c r="F184" t="s">
        <v>767</v>
      </c>
      <c r="G184" t="s">
        <v>720</v>
      </c>
      <c r="H184" t="s">
        <v>720</v>
      </c>
      <c r="I184" t="s">
        <v>96</v>
      </c>
    </row>
    <row r="185" spans="1:9" x14ac:dyDescent="0.25">
      <c r="A185" s="20" t="s">
        <v>511</v>
      </c>
      <c r="B185" s="23" t="s">
        <v>718</v>
      </c>
      <c r="C185" s="16" t="s">
        <v>236</v>
      </c>
      <c r="D185" s="63">
        <v>36</v>
      </c>
      <c r="E185" s="55" t="str">
        <f t="shared" si="3"/>
        <v>Royal Bolton36</v>
      </c>
      <c r="F185" t="s">
        <v>767</v>
      </c>
      <c r="G185" t="s">
        <v>720</v>
      </c>
      <c r="H185" t="s">
        <v>720</v>
      </c>
      <c r="I185" t="s">
        <v>98</v>
      </c>
    </row>
    <row r="186" spans="1:9" x14ac:dyDescent="0.25">
      <c r="A186" s="20" t="s">
        <v>512</v>
      </c>
      <c r="B186" s="23" t="s">
        <v>719</v>
      </c>
      <c r="C186" s="16" t="s">
        <v>236</v>
      </c>
      <c r="D186" s="63">
        <v>37</v>
      </c>
      <c r="E186" s="55" t="str">
        <f t="shared" ref="E186:E261" si="4">C186&amp;D186</f>
        <v>Royal Bolton37</v>
      </c>
      <c r="F186" t="s">
        <v>767</v>
      </c>
      <c r="G186" t="s">
        <v>720</v>
      </c>
      <c r="H186" t="s">
        <v>720</v>
      </c>
      <c r="I186" t="s">
        <v>855</v>
      </c>
    </row>
    <row r="187" spans="1:9" x14ac:dyDescent="0.25">
      <c r="A187" s="20" t="s">
        <v>513</v>
      </c>
      <c r="B187" s="54" t="s">
        <v>708</v>
      </c>
      <c r="C187" s="16" t="s">
        <v>236</v>
      </c>
      <c r="D187" s="63">
        <v>38</v>
      </c>
      <c r="E187" s="55" t="str">
        <f t="shared" si="4"/>
        <v>Royal Bolton38</v>
      </c>
      <c r="F187" t="s">
        <v>767</v>
      </c>
      <c r="G187" t="s">
        <v>720</v>
      </c>
      <c r="H187" t="s">
        <v>720</v>
      </c>
      <c r="I187" t="s">
        <v>123</v>
      </c>
    </row>
    <row r="188" spans="1:9" x14ac:dyDescent="0.25">
      <c r="A188" s="20" t="s">
        <v>514</v>
      </c>
      <c r="B188" s="23" t="s">
        <v>260</v>
      </c>
      <c r="C188" s="16" t="s">
        <v>254</v>
      </c>
      <c r="D188" s="63">
        <v>1</v>
      </c>
      <c r="E188" s="55" t="str">
        <f t="shared" si="4"/>
        <v>Royal Devon and Exeter1</v>
      </c>
      <c r="F188" t="s">
        <v>768</v>
      </c>
      <c r="H188" t="s">
        <v>768</v>
      </c>
      <c r="I188" t="s">
        <v>899</v>
      </c>
    </row>
    <row r="189" spans="1:9" x14ac:dyDescent="0.25">
      <c r="A189" s="20" t="s">
        <v>515</v>
      </c>
      <c r="B189" s="23" t="s">
        <v>261</v>
      </c>
      <c r="C189" s="16" t="s">
        <v>254</v>
      </c>
      <c r="D189" s="63">
        <v>2</v>
      </c>
      <c r="E189" s="55" t="str">
        <f t="shared" si="4"/>
        <v>Royal Devon and Exeter2</v>
      </c>
      <c r="F189" t="s">
        <v>768</v>
      </c>
      <c r="H189" t="s">
        <v>768</v>
      </c>
      <c r="I189" t="s">
        <v>82</v>
      </c>
    </row>
    <row r="190" spans="1:9" x14ac:dyDescent="0.25">
      <c r="A190" s="20" t="s">
        <v>516</v>
      </c>
      <c r="B190" s="23" t="s">
        <v>262</v>
      </c>
      <c r="C190" s="16" t="s">
        <v>254</v>
      </c>
      <c r="D190" s="63">
        <v>3</v>
      </c>
      <c r="E190" s="55" t="str">
        <f t="shared" si="4"/>
        <v>Royal Devon and Exeter3</v>
      </c>
      <c r="F190" t="s">
        <v>768</v>
      </c>
      <c r="H190" t="s">
        <v>768</v>
      </c>
      <c r="I190" t="s">
        <v>83</v>
      </c>
    </row>
    <row r="191" spans="1:9" x14ac:dyDescent="0.25">
      <c r="A191" s="20" t="s">
        <v>517</v>
      </c>
      <c r="B191" s="23" t="s">
        <v>256</v>
      </c>
      <c r="C191" s="16" t="s">
        <v>254</v>
      </c>
      <c r="D191" s="63">
        <v>4</v>
      </c>
      <c r="E191" s="55" t="str">
        <f t="shared" si="4"/>
        <v>Royal Devon and Exeter4</v>
      </c>
      <c r="F191" t="s">
        <v>768</v>
      </c>
      <c r="H191" t="s">
        <v>768</v>
      </c>
      <c r="I191" t="s">
        <v>31</v>
      </c>
    </row>
    <row r="192" spans="1:9" x14ac:dyDescent="0.25">
      <c r="A192" s="20" t="s">
        <v>518</v>
      </c>
      <c r="B192" s="23" t="s">
        <v>258</v>
      </c>
      <c r="C192" s="16" t="s">
        <v>254</v>
      </c>
      <c r="D192" s="63">
        <v>5</v>
      </c>
      <c r="E192" s="55" t="str">
        <f t="shared" si="4"/>
        <v>Royal Devon and Exeter5</v>
      </c>
      <c r="F192" t="s">
        <v>768</v>
      </c>
      <c r="H192" t="s">
        <v>768</v>
      </c>
      <c r="I192" t="s">
        <v>76</v>
      </c>
    </row>
    <row r="193" spans="1:9" x14ac:dyDescent="0.25">
      <c r="A193" s="20" t="s">
        <v>519</v>
      </c>
      <c r="B193" s="23" t="s">
        <v>255</v>
      </c>
      <c r="C193" s="16" t="s">
        <v>254</v>
      </c>
      <c r="D193" s="63">
        <v>6</v>
      </c>
      <c r="E193" s="55" t="str">
        <f t="shared" si="4"/>
        <v>Royal Devon and Exeter6</v>
      </c>
      <c r="F193" t="s">
        <v>768</v>
      </c>
      <c r="H193" t="s">
        <v>768</v>
      </c>
      <c r="I193" t="s">
        <v>116</v>
      </c>
    </row>
    <row r="194" spans="1:9" x14ac:dyDescent="0.25">
      <c r="A194" s="20" t="s">
        <v>520</v>
      </c>
      <c r="B194" s="23" t="s">
        <v>259</v>
      </c>
      <c r="C194" s="16" t="s">
        <v>254</v>
      </c>
      <c r="D194" s="63">
        <v>7</v>
      </c>
      <c r="E194" s="55" t="str">
        <f t="shared" si="4"/>
        <v>Royal Devon and Exeter7</v>
      </c>
      <c r="F194" t="s">
        <v>768</v>
      </c>
      <c r="H194" t="s">
        <v>768</v>
      </c>
      <c r="I194" t="s">
        <v>895</v>
      </c>
    </row>
    <row r="195" spans="1:9" x14ac:dyDescent="0.25">
      <c r="A195" s="20" t="s">
        <v>521</v>
      </c>
      <c r="B195" s="23" t="s">
        <v>316</v>
      </c>
      <c r="C195" s="16" t="s">
        <v>254</v>
      </c>
      <c r="D195" s="63">
        <v>8</v>
      </c>
      <c r="E195" s="55" t="str">
        <f t="shared" si="4"/>
        <v>Royal Devon and Exeter8</v>
      </c>
      <c r="F195" t="s">
        <v>768</v>
      </c>
      <c r="H195" t="s">
        <v>768</v>
      </c>
      <c r="I195" t="s">
        <v>86</v>
      </c>
    </row>
    <row r="196" spans="1:9" x14ac:dyDescent="0.25">
      <c r="A196" s="20" t="s">
        <v>522</v>
      </c>
      <c r="B196" s="23" t="s">
        <v>257</v>
      </c>
      <c r="C196" s="16" t="s">
        <v>254</v>
      </c>
      <c r="D196" s="63">
        <v>9</v>
      </c>
      <c r="E196" s="55" t="str">
        <f t="shared" si="4"/>
        <v>Royal Devon and Exeter9</v>
      </c>
      <c r="F196" t="s">
        <v>768</v>
      </c>
      <c r="H196" t="s">
        <v>768</v>
      </c>
      <c r="I196" t="s">
        <v>856</v>
      </c>
    </row>
    <row r="197" spans="1:9" x14ac:dyDescent="0.25">
      <c r="A197" s="20" t="s">
        <v>523</v>
      </c>
      <c r="B197" s="23" t="s">
        <v>263</v>
      </c>
      <c r="C197" s="16" t="s">
        <v>254</v>
      </c>
      <c r="D197" s="63">
        <v>10</v>
      </c>
      <c r="E197" s="55" t="str">
        <f t="shared" si="4"/>
        <v>Royal Devon and Exeter10</v>
      </c>
      <c r="F197" t="s">
        <v>768</v>
      </c>
      <c r="H197" t="s">
        <v>768</v>
      </c>
      <c r="I197" t="s">
        <v>106</v>
      </c>
    </row>
    <row r="198" spans="1:9" x14ac:dyDescent="0.25">
      <c r="A198" s="20" t="s">
        <v>524</v>
      </c>
      <c r="B198" s="23" t="s">
        <v>264</v>
      </c>
      <c r="C198" s="16" t="s">
        <v>254</v>
      </c>
      <c r="D198" s="63">
        <v>11</v>
      </c>
      <c r="E198" s="55" t="str">
        <f t="shared" si="4"/>
        <v>Royal Devon and Exeter11</v>
      </c>
      <c r="F198" t="s">
        <v>768</v>
      </c>
      <c r="H198" t="s">
        <v>768</v>
      </c>
      <c r="I198" t="s">
        <v>125</v>
      </c>
    </row>
    <row r="199" spans="1:9" x14ac:dyDescent="0.25">
      <c r="A199" s="20" t="s">
        <v>525</v>
      </c>
      <c r="B199" s="54" t="s">
        <v>795</v>
      </c>
      <c r="C199" s="16" t="s">
        <v>265</v>
      </c>
      <c r="D199" s="63">
        <v>1</v>
      </c>
      <c r="E199" s="55" t="str">
        <f t="shared" si="4"/>
        <v>Royal Victoria Infirmary (Newcastle)1</v>
      </c>
      <c r="F199" t="s">
        <v>768</v>
      </c>
      <c r="H199" t="s">
        <v>768</v>
      </c>
      <c r="I199" t="s">
        <v>27</v>
      </c>
    </row>
    <row r="200" spans="1:9" x14ac:dyDescent="0.25">
      <c r="A200" s="20" t="s">
        <v>526</v>
      </c>
      <c r="B200" s="54" t="s">
        <v>793</v>
      </c>
      <c r="C200" s="16" t="s">
        <v>265</v>
      </c>
      <c r="D200" s="63">
        <v>2</v>
      </c>
      <c r="E200" s="55" t="str">
        <f t="shared" si="4"/>
        <v>Royal Victoria Infirmary (Newcastle)2</v>
      </c>
      <c r="F200" t="s">
        <v>768</v>
      </c>
      <c r="H200" t="s">
        <v>768</v>
      </c>
      <c r="I200" t="s">
        <v>27</v>
      </c>
    </row>
    <row r="201" spans="1:9" x14ac:dyDescent="0.25">
      <c r="A201" s="20" t="s">
        <v>527</v>
      </c>
      <c r="B201" s="54" t="s">
        <v>789</v>
      </c>
      <c r="C201" s="16" t="s">
        <v>265</v>
      </c>
      <c r="D201" s="63">
        <v>3</v>
      </c>
      <c r="E201" s="55" t="str">
        <f t="shared" si="4"/>
        <v>Royal Victoria Infirmary (Newcastle)3</v>
      </c>
      <c r="F201" t="s">
        <v>768</v>
      </c>
      <c r="H201" t="s">
        <v>768</v>
      </c>
      <c r="I201" t="s">
        <v>27</v>
      </c>
    </row>
    <row r="202" spans="1:9" x14ac:dyDescent="0.25">
      <c r="A202" s="20" t="s">
        <v>528</v>
      </c>
      <c r="B202" s="54" t="s">
        <v>791</v>
      </c>
      <c r="C202" s="16" t="s">
        <v>265</v>
      </c>
      <c r="D202" s="63">
        <v>4</v>
      </c>
      <c r="E202" s="55" t="str">
        <f t="shared" si="4"/>
        <v>Royal Victoria Infirmary (Newcastle)4</v>
      </c>
      <c r="F202" t="s">
        <v>768</v>
      </c>
      <c r="H202" t="s">
        <v>768</v>
      </c>
      <c r="I202" t="s">
        <v>27</v>
      </c>
    </row>
    <row r="203" spans="1:9" x14ac:dyDescent="0.25">
      <c r="A203" s="20" t="s">
        <v>529</v>
      </c>
      <c r="B203" s="23" t="s">
        <v>287</v>
      </c>
      <c r="C203" s="16" t="s">
        <v>265</v>
      </c>
      <c r="D203" s="63">
        <v>5</v>
      </c>
      <c r="E203" s="55" t="str">
        <f t="shared" si="4"/>
        <v>Royal Victoria Infirmary (Newcastle)5</v>
      </c>
      <c r="F203" t="s">
        <v>768</v>
      </c>
      <c r="H203" t="s">
        <v>768</v>
      </c>
      <c r="I203" t="s">
        <v>43</v>
      </c>
    </row>
    <row r="204" spans="1:9" x14ac:dyDescent="0.25">
      <c r="A204" s="20" t="s">
        <v>530</v>
      </c>
      <c r="B204" s="54" t="s">
        <v>815</v>
      </c>
      <c r="C204" s="16" t="s">
        <v>265</v>
      </c>
      <c r="D204" s="63">
        <v>6</v>
      </c>
      <c r="E204" s="55" t="str">
        <f t="shared" si="4"/>
        <v>Royal Victoria Infirmary (Newcastle)6</v>
      </c>
      <c r="F204" t="s">
        <v>768</v>
      </c>
      <c r="H204" t="s">
        <v>768</v>
      </c>
      <c r="I204" t="s">
        <v>45</v>
      </c>
    </row>
    <row r="205" spans="1:9" x14ac:dyDescent="0.25">
      <c r="A205" s="20" t="s">
        <v>531</v>
      </c>
      <c r="B205" s="54" t="s">
        <v>816</v>
      </c>
      <c r="C205" s="16" t="s">
        <v>265</v>
      </c>
      <c r="D205" s="63">
        <v>7</v>
      </c>
      <c r="E205" s="55" t="str">
        <f t="shared" si="4"/>
        <v>Royal Victoria Infirmary (Newcastle)7</v>
      </c>
      <c r="F205" t="s">
        <v>768</v>
      </c>
      <c r="H205" t="s">
        <v>768</v>
      </c>
      <c r="I205" t="s">
        <v>45</v>
      </c>
    </row>
    <row r="206" spans="1:9" x14ac:dyDescent="0.25">
      <c r="A206" s="20" t="s">
        <v>532</v>
      </c>
      <c r="B206" s="23" t="s">
        <v>285</v>
      </c>
      <c r="C206" s="16" t="s">
        <v>265</v>
      </c>
      <c r="D206" s="63">
        <v>8</v>
      </c>
      <c r="E206" s="55" t="str">
        <f t="shared" si="4"/>
        <v>Royal Victoria Infirmary (Newcastle)8</v>
      </c>
      <c r="F206" t="s">
        <v>768</v>
      </c>
      <c r="H206" t="s">
        <v>768</v>
      </c>
      <c r="I206" t="s">
        <v>114</v>
      </c>
    </row>
    <row r="207" spans="1:9" x14ac:dyDescent="0.25">
      <c r="A207" s="20" t="s">
        <v>533</v>
      </c>
      <c r="B207" s="23" t="s">
        <v>288</v>
      </c>
      <c r="C207" s="16" t="s">
        <v>265</v>
      </c>
      <c r="D207" s="63">
        <v>9</v>
      </c>
      <c r="E207" s="55" t="str">
        <f t="shared" si="4"/>
        <v>Royal Victoria Infirmary (Newcastle)9</v>
      </c>
      <c r="F207" t="s">
        <v>768</v>
      </c>
      <c r="H207" t="s">
        <v>768</v>
      </c>
      <c r="I207" t="s">
        <v>114</v>
      </c>
    </row>
    <row r="208" spans="1:9" x14ac:dyDescent="0.25">
      <c r="A208" s="20" t="s">
        <v>534</v>
      </c>
      <c r="B208" s="23" t="s">
        <v>293</v>
      </c>
      <c r="C208" s="16" t="s">
        <v>265</v>
      </c>
      <c r="D208" s="63">
        <v>10</v>
      </c>
      <c r="E208" s="55" t="str">
        <f t="shared" si="4"/>
        <v>Royal Victoria Infirmary (Newcastle)10</v>
      </c>
      <c r="F208" t="s">
        <v>768</v>
      </c>
      <c r="H208" t="s">
        <v>768</v>
      </c>
      <c r="I208" t="s">
        <v>114</v>
      </c>
    </row>
    <row r="209" spans="1:9" x14ac:dyDescent="0.25">
      <c r="A209" s="20" t="s">
        <v>535</v>
      </c>
      <c r="B209" s="23" t="s">
        <v>290</v>
      </c>
      <c r="C209" s="16" t="s">
        <v>265</v>
      </c>
      <c r="D209" s="63">
        <v>11</v>
      </c>
      <c r="E209" s="55" t="str">
        <f t="shared" si="4"/>
        <v>Royal Victoria Infirmary (Newcastle)11</v>
      </c>
      <c r="F209" t="s">
        <v>768</v>
      </c>
      <c r="H209" t="s">
        <v>768</v>
      </c>
      <c r="I209" t="s">
        <v>101</v>
      </c>
    </row>
    <row r="210" spans="1:9" x14ac:dyDescent="0.25">
      <c r="A210" s="20" t="s">
        <v>536</v>
      </c>
      <c r="B210" s="23" t="s">
        <v>283</v>
      </c>
      <c r="C210" s="16" t="s">
        <v>265</v>
      </c>
      <c r="D210" s="63">
        <v>12</v>
      </c>
      <c r="E210" s="55" t="str">
        <f t="shared" si="4"/>
        <v>Royal Victoria Infirmary (Newcastle)12</v>
      </c>
      <c r="F210" t="s">
        <v>768</v>
      </c>
      <c r="H210" t="s">
        <v>768</v>
      </c>
      <c r="I210" t="s">
        <v>857</v>
      </c>
    </row>
    <row r="211" spans="1:9" x14ac:dyDescent="0.25">
      <c r="A211" s="20" t="s">
        <v>537</v>
      </c>
      <c r="B211" s="23" t="s">
        <v>292</v>
      </c>
      <c r="C211" s="16" t="s">
        <v>265</v>
      </c>
      <c r="D211" s="63">
        <v>13</v>
      </c>
      <c r="E211" s="55" t="str">
        <f t="shared" si="4"/>
        <v>Royal Victoria Infirmary (Newcastle)13</v>
      </c>
      <c r="F211" t="s">
        <v>768</v>
      </c>
      <c r="H211" t="s">
        <v>768</v>
      </c>
      <c r="I211" t="s">
        <v>857</v>
      </c>
    </row>
    <row r="212" spans="1:9" x14ac:dyDescent="0.25">
      <c r="A212" s="20" t="s">
        <v>538</v>
      </c>
      <c r="B212" s="54" t="s">
        <v>831</v>
      </c>
      <c r="C212" s="16" t="s">
        <v>265</v>
      </c>
      <c r="D212" s="63">
        <v>14</v>
      </c>
      <c r="E212" s="55" t="str">
        <f t="shared" si="4"/>
        <v>Royal Victoria Infirmary (Newcastle)14</v>
      </c>
      <c r="F212" t="s">
        <v>768</v>
      </c>
      <c r="H212" t="s">
        <v>768</v>
      </c>
      <c r="I212" t="s">
        <v>72</v>
      </c>
    </row>
    <row r="213" spans="1:9" x14ac:dyDescent="0.25">
      <c r="A213" s="20" t="s">
        <v>539</v>
      </c>
      <c r="B213" s="54" t="s">
        <v>832</v>
      </c>
      <c r="C213" s="16" t="s">
        <v>265</v>
      </c>
      <c r="D213" s="63">
        <v>15</v>
      </c>
      <c r="E213" s="55" t="str">
        <f t="shared" si="4"/>
        <v>Royal Victoria Infirmary (Newcastle)15</v>
      </c>
      <c r="F213" t="s">
        <v>768</v>
      </c>
      <c r="H213" t="s">
        <v>768</v>
      </c>
      <c r="I213" t="s">
        <v>72</v>
      </c>
    </row>
    <row r="214" spans="1:9" x14ac:dyDescent="0.25">
      <c r="A214" s="20" t="s">
        <v>540</v>
      </c>
      <c r="B214" s="54" t="s">
        <v>819</v>
      </c>
      <c r="C214" s="16" t="s">
        <v>265</v>
      </c>
      <c r="D214" s="63">
        <v>16</v>
      </c>
      <c r="E214" s="55" t="str">
        <f t="shared" si="4"/>
        <v>Royal Victoria Infirmary (Newcastle)16</v>
      </c>
      <c r="F214" t="s">
        <v>768</v>
      </c>
      <c r="H214" t="s">
        <v>768</v>
      </c>
      <c r="I214" t="s">
        <v>78</v>
      </c>
    </row>
    <row r="215" spans="1:9" x14ac:dyDescent="0.25">
      <c r="A215" s="20" t="s">
        <v>541</v>
      </c>
      <c r="B215" s="54" t="s">
        <v>820</v>
      </c>
      <c r="C215" s="16" t="s">
        <v>265</v>
      </c>
      <c r="D215" s="63">
        <v>17</v>
      </c>
      <c r="E215" s="55" t="str">
        <f t="shared" si="4"/>
        <v>Royal Victoria Infirmary (Newcastle)17</v>
      </c>
      <c r="F215" t="s">
        <v>768</v>
      </c>
      <c r="H215" t="s">
        <v>768</v>
      </c>
      <c r="I215" t="s">
        <v>78</v>
      </c>
    </row>
    <row r="216" spans="1:9" x14ac:dyDescent="0.25">
      <c r="A216" s="20" t="s">
        <v>542</v>
      </c>
      <c r="B216" s="54" t="s">
        <v>821</v>
      </c>
      <c r="C216" s="16" t="s">
        <v>265</v>
      </c>
      <c r="D216" s="63">
        <v>18</v>
      </c>
      <c r="E216" s="55" t="str">
        <f t="shared" si="4"/>
        <v>Royal Victoria Infirmary (Newcastle)18</v>
      </c>
      <c r="F216" t="s">
        <v>768</v>
      </c>
      <c r="H216" t="s">
        <v>768</v>
      </c>
      <c r="I216" t="s">
        <v>78</v>
      </c>
    </row>
    <row r="217" spans="1:9" x14ac:dyDescent="0.25">
      <c r="A217" s="20" t="s">
        <v>543</v>
      </c>
      <c r="B217" s="54" t="s">
        <v>822</v>
      </c>
      <c r="C217" s="16" t="s">
        <v>265</v>
      </c>
      <c r="D217" s="63">
        <v>19</v>
      </c>
      <c r="E217" s="55" t="str">
        <f t="shared" si="4"/>
        <v>Royal Victoria Infirmary (Newcastle)19</v>
      </c>
      <c r="F217" t="s">
        <v>768</v>
      </c>
      <c r="H217" t="s">
        <v>768</v>
      </c>
      <c r="I217" t="s">
        <v>78</v>
      </c>
    </row>
    <row r="218" spans="1:9" x14ac:dyDescent="0.25">
      <c r="A218" s="20" t="s">
        <v>544</v>
      </c>
      <c r="B218" s="54" t="s">
        <v>823</v>
      </c>
      <c r="C218" s="16" t="s">
        <v>265</v>
      </c>
      <c r="D218" s="63">
        <v>20</v>
      </c>
      <c r="E218" s="55" t="str">
        <f t="shared" si="4"/>
        <v>Royal Victoria Infirmary (Newcastle)20</v>
      </c>
      <c r="F218" t="s">
        <v>768</v>
      </c>
      <c r="H218" t="s">
        <v>768</v>
      </c>
      <c r="I218" t="s">
        <v>78</v>
      </c>
    </row>
    <row r="219" spans="1:9" x14ac:dyDescent="0.25">
      <c r="A219" s="20" t="s">
        <v>545</v>
      </c>
      <c r="B219" s="23" t="s">
        <v>284</v>
      </c>
      <c r="C219" s="16" t="s">
        <v>265</v>
      </c>
      <c r="D219" s="63">
        <v>21</v>
      </c>
      <c r="E219" s="55" t="str">
        <f t="shared" si="4"/>
        <v>Royal Victoria Infirmary (Newcastle)21</v>
      </c>
      <c r="F219" t="s">
        <v>768</v>
      </c>
      <c r="H219" t="s">
        <v>768</v>
      </c>
      <c r="I219" t="s">
        <v>92</v>
      </c>
    </row>
    <row r="220" spans="1:9" x14ac:dyDescent="0.25">
      <c r="A220" s="20" t="s">
        <v>546</v>
      </c>
      <c r="B220" s="23" t="s">
        <v>286</v>
      </c>
      <c r="C220" s="16" t="s">
        <v>265</v>
      </c>
      <c r="D220" s="63">
        <v>22</v>
      </c>
      <c r="E220" s="55" t="str">
        <f t="shared" si="4"/>
        <v>Royal Victoria Infirmary (Newcastle)22</v>
      </c>
      <c r="F220" t="s">
        <v>768</v>
      </c>
      <c r="H220" t="s">
        <v>768</v>
      </c>
      <c r="I220" t="s">
        <v>92</v>
      </c>
    </row>
    <row r="221" spans="1:9" x14ac:dyDescent="0.25">
      <c r="A221" s="20" t="s">
        <v>547</v>
      </c>
      <c r="B221" s="23" t="s">
        <v>291</v>
      </c>
      <c r="C221" s="16" t="s">
        <v>265</v>
      </c>
      <c r="D221" s="63">
        <v>23</v>
      </c>
      <c r="E221" s="55" t="str">
        <f t="shared" si="4"/>
        <v>Royal Victoria Infirmary (Newcastle)23</v>
      </c>
      <c r="F221" t="s">
        <v>768</v>
      </c>
      <c r="H221" t="s">
        <v>768</v>
      </c>
      <c r="I221" t="s">
        <v>787</v>
      </c>
    </row>
    <row r="222" spans="1:9" x14ac:dyDescent="0.25">
      <c r="A222" s="20" t="s">
        <v>548</v>
      </c>
      <c r="B222" s="23" t="s">
        <v>289</v>
      </c>
      <c r="C222" s="16" t="s">
        <v>265</v>
      </c>
      <c r="D222" s="63">
        <v>24</v>
      </c>
      <c r="E222" s="55" t="str">
        <f t="shared" si="4"/>
        <v>Royal Victoria Infirmary (Newcastle)24</v>
      </c>
      <c r="F222" t="s">
        <v>768</v>
      </c>
      <c r="H222" t="s">
        <v>768</v>
      </c>
      <c r="I222" t="s">
        <v>787</v>
      </c>
    </row>
    <row r="223" spans="1:9" x14ac:dyDescent="0.25">
      <c r="A223" s="20" t="s">
        <v>549</v>
      </c>
      <c r="B223" s="23" t="s">
        <v>274</v>
      </c>
      <c r="C223" s="16" t="s">
        <v>265</v>
      </c>
      <c r="D223" s="63">
        <v>25</v>
      </c>
      <c r="E223" s="55" t="str">
        <f t="shared" si="4"/>
        <v>Royal Victoria Infirmary (Newcastle)25</v>
      </c>
      <c r="F223" t="s">
        <v>767</v>
      </c>
      <c r="G223" t="s">
        <v>190</v>
      </c>
      <c r="H223" t="s">
        <v>190</v>
      </c>
      <c r="I223" t="s">
        <v>87</v>
      </c>
    </row>
    <row r="224" spans="1:9" x14ac:dyDescent="0.25">
      <c r="A224" s="20" t="s">
        <v>550</v>
      </c>
      <c r="B224" s="23" t="s">
        <v>271</v>
      </c>
      <c r="C224" s="16" t="s">
        <v>265</v>
      </c>
      <c r="D224" s="63">
        <v>26</v>
      </c>
      <c r="E224" s="55" t="str">
        <f t="shared" si="4"/>
        <v>Royal Victoria Infirmary (Newcastle)26</v>
      </c>
      <c r="F224" t="s">
        <v>767</v>
      </c>
      <c r="G224" t="s">
        <v>190</v>
      </c>
      <c r="H224" t="s">
        <v>190</v>
      </c>
      <c r="I224" t="s">
        <v>82</v>
      </c>
    </row>
    <row r="225" spans="1:9" x14ac:dyDescent="0.25">
      <c r="A225" s="20" t="s">
        <v>551</v>
      </c>
      <c r="B225" s="23" t="s">
        <v>859</v>
      </c>
      <c r="C225" s="16" t="s">
        <v>265</v>
      </c>
      <c r="D225" s="63">
        <v>27</v>
      </c>
      <c r="E225" s="55" t="str">
        <f t="shared" si="4"/>
        <v>Royal Victoria Infirmary (Newcastle)27</v>
      </c>
      <c r="F225" t="s">
        <v>767</v>
      </c>
      <c r="G225" t="s">
        <v>190</v>
      </c>
      <c r="H225" t="s">
        <v>190</v>
      </c>
      <c r="I225" t="s">
        <v>31</v>
      </c>
    </row>
    <row r="226" spans="1:9" x14ac:dyDescent="0.25">
      <c r="A226" s="20" t="s">
        <v>552</v>
      </c>
      <c r="B226" s="54" t="s">
        <v>794</v>
      </c>
      <c r="C226" s="16" t="s">
        <v>265</v>
      </c>
      <c r="D226" s="63">
        <v>28</v>
      </c>
      <c r="E226" s="55" t="str">
        <f t="shared" si="4"/>
        <v>Royal Victoria Infirmary (Newcastle)28</v>
      </c>
      <c r="F226" t="s">
        <v>767</v>
      </c>
      <c r="G226" t="s">
        <v>190</v>
      </c>
      <c r="H226" t="s">
        <v>190</v>
      </c>
      <c r="I226" t="s">
        <v>27</v>
      </c>
    </row>
    <row r="227" spans="1:9" x14ac:dyDescent="0.25">
      <c r="A227" s="20" t="s">
        <v>553</v>
      </c>
      <c r="B227" s="54" t="s">
        <v>792</v>
      </c>
      <c r="C227" s="16" t="s">
        <v>265</v>
      </c>
      <c r="D227" s="63">
        <v>29</v>
      </c>
      <c r="E227" s="55" t="str">
        <f t="shared" si="4"/>
        <v>Royal Victoria Infirmary (Newcastle)29</v>
      </c>
      <c r="F227" t="s">
        <v>767</v>
      </c>
      <c r="G227" t="s">
        <v>190</v>
      </c>
      <c r="H227" t="s">
        <v>190</v>
      </c>
      <c r="I227" t="s">
        <v>27</v>
      </c>
    </row>
    <row r="228" spans="1:9" x14ac:dyDescent="0.25">
      <c r="A228" s="20" t="s">
        <v>554</v>
      </c>
      <c r="B228" s="54" t="s">
        <v>788</v>
      </c>
      <c r="C228" s="16" t="s">
        <v>265</v>
      </c>
      <c r="D228" s="63">
        <v>30</v>
      </c>
      <c r="E228" s="55" t="str">
        <f t="shared" si="4"/>
        <v>Royal Victoria Infirmary (Newcastle)30</v>
      </c>
      <c r="F228" t="s">
        <v>767</v>
      </c>
      <c r="G228" t="s">
        <v>190</v>
      </c>
      <c r="H228" t="s">
        <v>190</v>
      </c>
      <c r="I228" t="s">
        <v>27</v>
      </c>
    </row>
    <row r="229" spans="1:9" x14ac:dyDescent="0.25">
      <c r="A229" s="20" t="s">
        <v>555</v>
      </c>
      <c r="B229" s="54" t="s">
        <v>790</v>
      </c>
      <c r="C229" s="16" t="s">
        <v>265</v>
      </c>
      <c r="D229" s="63">
        <v>31</v>
      </c>
      <c r="E229" s="55" t="str">
        <f t="shared" si="4"/>
        <v>Royal Victoria Infirmary (Newcastle)31</v>
      </c>
      <c r="F229" t="s">
        <v>767</v>
      </c>
      <c r="G229" t="s">
        <v>190</v>
      </c>
      <c r="H229" t="s">
        <v>190</v>
      </c>
      <c r="I229" t="s">
        <v>27</v>
      </c>
    </row>
    <row r="230" spans="1:9" x14ac:dyDescent="0.25">
      <c r="A230" s="20" t="s">
        <v>556</v>
      </c>
      <c r="B230" s="23" t="s">
        <v>270</v>
      </c>
      <c r="C230" s="16" t="s">
        <v>265</v>
      </c>
      <c r="D230" s="63">
        <v>32</v>
      </c>
      <c r="E230" s="55" t="str">
        <f t="shared" si="4"/>
        <v>Royal Victoria Infirmary (Newcastle)32</v>
      </c>
      <c r="F230" t="s">
        <v>767</v>
      </c>
      <c r="G230" t="s">
        <v>190</v>
      </c>
      <c r="H230" t="s">
        <v>190</v>
      </c>
      <c r="I230" t="s">
        <v>43</v>
      </c>
    </row>
    <row r="231" spans="1:9" x14ac:dyDescent="0.25">
      <c r="A231" s="20" t="s">
        <v>557</v>
      </c>
      <c r="B231" s="54" t="s">
        <v>817</v>
      </c>
      <c r="C231" s="16" t="s">
        <v>265</v>
      </c>
      <c r="D231" s="63">
        <v>33</v>
      </c>
      <c r="E231" s="55" t="str">
        <f t="shared" si="4"/>
        <v>Royal Victoria Infirmary (Newcastle)33</v>
      </c>
      <c r="F231" t="s">
        <v>767</v>
      </c>
      <c r="G231" t="s">
        <v>190</v>
      </c>
      <c r="H231" t="s">
        <v>190</v>
      </c>
      <c r="I231" t="s">
        <v>45</v>
      </c>
    </row>
    <row r="232" spans="1:9" x14ac:dyDescent="0.25">
      <c r="A232" s="20" t="s">
        <v>558</v>
      </c>
      <c r="B232" s="54" t="s">
        <v>818</v>
      </c>
      <c r="C232" s="16" t="s">
        <v>265</v>
      </c>
      <c r="D232" s="63">
        <v>34</v>
      </c>
      <c r="E232" s="55" t="str">
        <f t="shared" si="4"/>
        <v>Royal Victoria Infirmary (Newcastle)34</v>
      </c>
      <c r="F232" t="s">
        <v>767</v>
      </c>
      <c r="G232" t="s">
        <v>190</v>
      </c>
      <c r="H232" t="s">
        <v>190</v>
      </c>
      <c r="I232" t="s">
        <v>45</v>
      </c>
    </row>
    <row r="233" spans="1:9" x14ac:dyDescent="0.25">
      <c r="A233" s="20" t="s">
        <v>559</v>
      </c>
      <c r="B233" s="23" t="s">
        <v>266</v>
      </c>
      <c r="C233" s="16" t="s">
        <v>265</v>
      </c>
      <c r="D233" s="63">
        <v>35</v>
      </c>
      <c r="E233" s="55" t="str">
        <f t="shared" si="4"/>
        <v>Royal Victoria Infirmary (Newcastle)35</v>
      </c>
      <c r="F233" t="s">
        <v>767</v>
      </c>
      <c r="G233" t="s">
        <v>190</v>
      </c>
      <c r="H233" t="s">
        <v>190</v>
      </c>
      <c r="I233" t="s">
        <v>114</v>
      </c>
    </row>
    <row r="234" spans="1:9" x14ac:dyDescent="0.25">
      <c r="A234" s="20" t="s">
        <v>560</v>
      </c>
      <c r="B234" s="23" t="s">
        <v>272</v>
      </c>
      <c r="C234" s="16" t="s">
        <v>265</v>
      </c>
      <c r="D234" s="63">
        <v>36</v>
      </c>
      <c r="E234" s="55" t="str">
        <f t="shared" si="4"/>
        <v>Royal Victoria Infirmary (Newcastle)36</v>
      </c>
      <c r="F234" t="s">
        <v>767</v>
      </c>
      <c r="G234" t="s">
        <v>190</v>
      </c>
      <c r="H234" t="s">
        <v>190</v>
      </c>
      <c r="I234" t="s">
        <v>114</v>
      </c>
    </row>
    <row r="235" spans="1:9" x14ac:dyDescent="0.25">
      <c r="A235" s="20" t="s">
        <v>666</v>
      </c>
      <c r="B235" s="23" t="s">
        <v>280</v>
      </c>
      <c r="C235" s="16" t="s">
        <v>265</v>
      </c>
      <c r="D235" s="63">
        <v>37</v>
      </c>
      <c r="E235" s="55" t="str">
        <f t="shared" si="4"/>
        <v>Royal Victoria Infirmary (Newcastle)37</v>
      </c>
      <c r="F235" t="s">
        <v>767</v>
      </c>
      <c r="G235" t="s">
        <v>190</v>
      </c>
      <c r="H235" t="s">
        <v>190</v>
      </c>
      <c r="I235" t="s">
        <v>114</v>
      </c>
    </row>
    <row r="236" spans="1:9" x14ac:dyDescent="0.25">
      <c r="A236" s="20" t="s">
        <v>667</v>
      </c>
      <c r="B236" s="23" t="s">
        <v>275</v>
      </c>
      <c r="C236" s="16" t="s">
        <v>265</v>
      </c>
      <c r="D236" s="63">
        <v>38</v>
      </c>
      <c r="E236" s="55" t="str">
        <f t="shared" si="4"/>
        <v>Royal Victoria Infirmary (Newcastle)38</v>
      </c>
      <c r="F236" t="s">
        <v>767</v>
      </c>
      <c r="G236" t="s">
        <v>190</v>
      </c>
      <c r="H236" t="s">
        <v>190</v>
      </c>
      <c r="I236" t="s">
        <v>101</v>
      </c>
    </row>
    <row r="237" spans="1:9" x14ac:dyDescent="0.25">
      <c r="A237" s="20" t="s">
        <v>668</v>
      </c>
      <c r="B237" s="23" t="s">
        <v>282</v>
      </c>
      <c r="C237" s="16" t="s">
        <v>265</v>
      </c>
      <c r="D237" s="63">
        <v>39</v>
      </c>
      <c r="E237" s="55" t="str">
        <f t="shared" si="4"/>
        <v>Royal Victoria Infirmary (Newcastle)39</v>
      </c>
      <c r="F237" t="s">
        <v>767</v>
      </c>
      <c r="G237" t="s">
        <v>190</v>
      </c>
      <c r="H237" t="s">
        <v>190</v>
      </c>
      <c r="I237" t="s">
        <v>857</v>
      </c>
    </row>
    <row r="238" spans="1:9" x14ac:dyDescent="0.25">
      <c r="A238" s="20" t="s">
        <v>669</v>
      </c>
      <c r="B238" s="23" t="s">
        <v>279</v>
      </c>
      <c r="C238" s="16" t="s">
        <v>265</v>
      </c>
      <c r="D238" s="63">
        <v>40</v>
      </c>
      <c r="E238" s="55" t="str">
        <f t="shared" si="4"/>
        <v>Royal Victoria Infirmary (Newcastle)40</v>
      </c>
      <c r="F238" t="s">
        <v>767</v>
      </c>
      <c r="G238" t="s">
        <v>190</v>
      </c>
      <c r="H238" t="s">
        <v>190</v>
      </c>
      <c r="I238" t="s">
        <v>857</v>
      </c>
    </row>
    <row r="239" spans="1:9" x14ac:dyDescent="0.25">
      <c r="A239" s="20" t="s">
        <v>670</v>
      </c>
      <c r="B239" s="23" t="s">
        <v>269</v>
      </c>
      <c r="C239" s="16" t="s">
        <v>265</v>
      </c>
      <c r="D239" s="63">
        <v>41</v>
      </c>
      <c r="E239" s="55" t="str">
        <f t="shared" si="4"/>
        <v>Royal Victoria Infirmary (Newcastle)41</v>
      </c>
      <c r="F239" t="s">
        <v>767</v>
      </c>
      <c r="G239" t="s">
        <v>190</v>
      </c>
      <c r="H239" t="s">
        <v>190</v>
      </c>
      <c r="I239" t="s">
        <v>76</v>
      </c>
    </row>
    <row r="240" spans="1:9" x14ac:dyDescent="0.25">
      <c r="A240" s="20" t="s">
        <v>671</v>
      </c>
      <c r="B240" s="54" t="s">
        <v>830</v>
      </c>
      <c r="C240" s="16" t="s">
        <v>265</v>
      </c>
      <c r="D240" s="63">
        <v>42</v>
      </c>
      <c r="E240" s="55" t="str">
        <f t="shared" si="4"/>
        <v>Royal Victoria Infirmary (Newcastle)42</v>
      </c>
      <c r="F240" t="s">
        <v>767</v>
      </c>
      <c r="G240" t="s">
        <v>190</v>
      </c>
      <c r="H240" t="s">
        <v>190</v>
      </c>
      <c r="I240" t="s">
        <v>72</v>
      </c>
    </row>
    <row r="241" spans="1:9" x14ac:dyDescent="0.25">
      <c r="A241" s="20" t="s">
        <v>809</v>
      </c>
      <c r="B241" s="54" t="s">
        <v>829</v>
      </c>
      <c r="C241" s="16" t="s">
        <v>265</v>
      </c>
      <c r="D241" s="63">
        <v>43</v>
      </c>
      <c r="E241" s="55" t="str">
        <f t="shared" si="4"/>
        <v>Royal Victoria Infirmary (Newcastle)43</v>
      </c>
      <c r="F241" t="s">
        <v>767</v>
      </c>
      <c r="G241" t="s">
        <v>190</v>
      </c>
      <c r="H241" t="s">
        <v>190</v>
      </c>
      <c r="I241" t="s">
        <v>72</v>
      </c>
    </row>
    <row r="242" spans="1:9" x14ac:dyDescent="0.25">
      <c r="A242" s="20" t="s">
        <v>833</v>
      </c>
      <c r="B242" s="54" t="s">
        <v>824</v>
      </c>
      <c r="C242" s="16" t="s">
        <v>265</v>
      </c>
      <c r="D242" s="63">
        <v>44</v>
      </c>
      <c r="E242" s="55" t="str">
        <f t="shared" si="4"/>
        <v>Royal Victoria Infirmary (Newcastle)44</v>
      </c>
      <c r="F242" t="s">
        <v>767</v>
      </c>
      <c r="G242" t="s">
        <v>190</v>
      </c>
      <c r="H242" t="s">
        <v>190</v>
      </c>
      <c r="I242" t="s">
        <v>78</v>
      </c>
    </row>
    <row r="243" spans="1:9" x14ac:dyDescent="0.25">
      <c r="A243" s="20" t="s">
        <v>834</v>
      </c>
      <c r="B243" s="54" t="s">
        <v>825</v>
      </c>
      <c r="C243" s="16" t="s">
        <v>265</v>
      </c>
      <c r="D243" s="63">
        <v>45</v>
      </c>
      <c r="E243" s="55" t="str">
        <f t="shared" si="4"/>
        <v>Royal Victoria Infirmary (Newcastle)45</v>
      </c>
      <c r="F243" t="s">
        <v>767</v>
      </c>
      <c r="G243" t="s">
        <v>190</v>
      </c>
      <c r="H243" t="s">
        <v>190</v>
      </c>
      <c r="I243" t="s">
        <v>78</v>
      </c>
    </row>
    <row r="244" spans="1:9" x14ac:dyDescent="0.25">
      <c r="A244" s="20" t="s">
        <v>835</v>
      </c>
      <c r="B244" s="54" t="s">
        <v>826</v>
      </c>
      <c r="C244" s="16" t="s">
        <v>265</v>
      </c>
      <c r="D244" s="63">
        <v>46</v>
      </c>
      <c r="E244" s="55" t="str">
        <f t="shared" si="4"/>
        <v>Royal Victoria Infirmary (Newcastle)46</v>
      </c>
      <c r="F244" t="s">
        <v>767</v>
      </c>
      <c r="G244" t="s">
        <v>190</v>
      </c>
      <c r="H244" t="s">
        <v>190</v>
      </c>
      <c r="I244" t="s">
        <v>78</v>
      </c>
    </row>
    <row r="245" spans="1:9" x14ac:dyDescent="0.25">
      <c r="A245" s="20" t="s">
        <v>836</v>
      </c>
      <c r="B245" s="54" t="s">
        <v>827</v>
      </c>
      <c r="C245" s="16" t="s">
        <v>265</v>
      </c>
      <c r="D245" s="63">
        <v>47</v>
      </c>
      <c r="E245" s="55" t="str">
        <f t="shared" si="4"/>
        <v>Royal Victoria Infirmary (Newcastle)47</v>
      </c>
      <c r="F245" t="s">
        <v>767</v>
      </c>
      <c r="G245" t="s">
        <v>190</v>
      </c>
      <c r="H245" t="s">
        <v>190</v>
      </c>
      <c r="I245" t="s">
        <v>78</v>
      </c>
    </row>
    <row r="246" spans="1:9" x14ac:dyDescent="0.25">
      <c r="A246" s="20" t="s">
        <v>837</v>
      </c>
      <c r="B246" s="54" t="s">
        <v>828</v>
      </c>
      <c r="C246" s="16" t="s">
        <v>265</v>
      </c>
      <c r="D246" s="63">
        <v>48</v>
      </c>
      <c r="E246" s="55" t="str">
        <f t="shared" si="4"/>
        <v>Royal Victoria Infirmary (Newcastle)48</v>
      </c>
      <c r="F246" t="s">
        <v>767</v>
      </c>
      <c r="G246" t="s">
        <v>190</v>
      </c>
      <c r="H246" t="s">
        <v>190</v>
      </c>
      <c r="I246" t="s">
        <v>78</v>
      </c>
    </row>
    <row r="247" spans="1:9" x14ac:dyDescent="0.25">
      <c r="A247" s="20" t="s">
        <v>838</v>
      </c>
      <c r="B247" s="23" t="s">
        <v>268</v>
      </c>
      <c r="C247" s="16" t="s">
        <v>265</v>
      </c>
      <c r="D247" s="63">
        <v>49</v>
      </c>
      <c r="E247" s="55" t="str">
        <f t="shared" si="4"/>
        <v>Royal Victoria Infirmary (Newcastle)49</v>
      </c>
      <c r="F247" t="s">
        <v>767</v>
      </c>
      <c r="G247" t="s">
        <v>190</v>
      </c>
      <c r="H247" t="s">
        <v>190</v>
      </c>
      <c r="I247" t="s">
        <v>92</v>
      </c>
    </row>
    <row r="248" spans="1:9" x14ac:dyDescent="0.25">
      <c r="A248" s="20" t="s">
        <v>839</v>
      </c>
      <c r="B248" s="23" t="s">
        <v>267</v>
      </c>
      <c r="C248" s="16" t="s">
        <v>265</v>
      </c>
      <c r="D248" s="63">
        <v>50</v>
      </c>
      <c r="E248" s="55" t="str">
        <f t="shared" si="4"/>
        <v>Royal Victoria Infirmary (Newcastle)50</v>
      </c>
      <c r="F248" t="s">
        <v>767</v>
      </c>
      <c r="G248" t="s">
        <v>190</v>
      </c>
      <c r="H248" t="s">
        <v>190</v>
      </c>
      <c r="I248" t="s">
        <v>92</v>
      </c>
    </row>
    <row r="249" spans="1:9" x14ac:dyDescent="0.25">
      <c r="A249" s="20" t="s">
        <v>840</v>
      </c>
      <c r="B249" s="23" t="s">
        <v>276</v>
      </c>
      <c r="C249" s="16" t="s">
        <v>265</v>
      </c>
      <c r="D249" s="63">
        <v>51</v>
      </c>
      <c r="E249" s="55" t="str">
        <f t="shared" si="4"/>
        <v>Royal Victoria Infirmary (Newcastle)51</v>
      </c>
      <c r="F249" t="s">
        <v>767</v>
      </c>
      <c r="G249" t="s">
        <v>190</v>
      </c>
      <c r="H249" t="s">
        <v>190</v>
      </c>
      <c r="I249" t="s">
        <v>787</v>
      </c>
    </row>
    <row r="250" spans="1:9" x14ac:dyDescent="0.25">
      <c r="A250" s="20" t="s">
        <v>841</v>
      </c>
      <c r="B250" s="23" t="s">
        <v>277</v>
      </c>
      <c r="C250" s="16" t="s">
        <v>265</v>
      </c>
      <c r="D250" s="63">
        <v>52</v>
      </c>
      <c r="E250" s="55" t="str">
        <f t="shared" si="4"/>
        <v>Royal Victoria Infirmary (Newcastle)52</v>
      </c>
      <c r="F250" t="s">
        <v>767</v>
      </c>
      <c r="G250" t="s">
        <v>190</v>
      </c>
      <c r="H250" t="s">
        <v>190</v>
      </c>
      <c r="I250" t="s">
        <v>70</v>
      </c>
    </row>
    <row r="251" spans="1:9" x14ac:dyDescent="0.25">
      <c r="A251" s="20" t="s">
        <v>842</v>
      </c>
      <c r="B251" s="23" t="s">
        <v>278</v>
      </c>
      <c r="C251" s="16" t="s">
        <v>265</v>
      </c>
      <c r="D251" s="63">
        <v>53</v>
      </c>
      <c r="E251" s="55" t="str">
        <f t="shared" si="4"/>
        <v>Royal Victoria Infirmary (Newcastle)53</v>
      </c>
      <c r="F251" t="s">
        <v>767</v>
      </c>
      <c r="G251" t="s">
        <v>190</v>
      </c>
      <c r="H251" t="s">
        <v>190</v>
      </c>
      <c r="I251" t="s">
        <v>854</v>
      </c>
    </row>
    <row r="252" spans="1:9" x14ac:dyDescent="0.25">
      <c r="A252" s="20" t="s">
        <v>843</v>
      </c>
      <c r="B252" s="23" t="s">
        <v>273</v>
      </c>
      <c r="C252" s="16" t="s">
        <v>265</v>
      </c>
      <c r="D252" s="63">
        <v>54</v>
      </c>
      <c r="E252" s="55" t="str">
        <f t="shared" si="4"/>
        <v>Royal Victoria Infirmary (Newcastle)54</v>
      </c>
      <c r="F252" t="s">
        <v>767</v>
      </c>
      <c r="G252" t="s">
        <v>190</v>
      </c>
      <c r="H252" t="s">
        <v>190</v>
      </c>
      <c r="I252" t="s">
        <v>787</v>
      </c>
    </row>
    <row r="253" spans="1:9" x14ac:dyDescent="0.25">
      <c r="A253" s="20" t="s">
        <v>844</v>
      </c>
      <c r="B253" s="23" t="s">
        <v>281</v>
      </c>
      <c r="C253" s="16" t="s">
        <v>265</v>
      </c>
      <c r="D253" s="63">
        <v>55</v>
      </c>
      <c r="E253" s="55" t="str">
        <f t="shared" si="4"/>
        <v>Royal Victoria Infirmary (Newcastle)55</v>
      </c>
      <c r="F253" t="s">
        <v>767</v>
      </c>
      <c r="G253" t="s">
        <v>190</v>
      </c>
      <c r="H253" t="s">
        <v>190</v>
      </c>
      <c r="I253" t="s">
        <v>854</v>
      </c>
    </row>
    <row r="254" spans="1:9" x14ac:dyDescent="0.25">
      <c r="A254" s="20" t="s">
        <v>561</v>
      </c>
      <c r="B254" s="23" t="s">
        <v>302</v>
      </c>
      <c r="C254" s="16" t="s">
        <v>301</v>
      </c>
      <c r="D254" s="63">
        <v>1</v>
      </c>
      <c r="E254" s="55" t="str">
        <f t="shared" si="4"/>
        <v>Southmead (North Bristol)1</v>
      </c>
      <c r="F254" t="s">
        <v>768</v>
      </c>
      <c r="H254" t="s">
        <v>768</v>
      </c>
      <c r="I254" t="s">
        <v>87</v>
      </c>
    </row>
    <row r="255" spans="1:9" x14ac:dyDescent="0.25">
      <c r="A255" s="20" t="s">
        <v>562</v>
      </c>
      <c r="B255" s="23" t="s">
        <v>303</v>
      </c>
      <c r="C255" s="16" t="s">
        <v>301</v>
      </c>
      <c r="D255" s="63">
        <v>2</v>
      </c>
      <c r="E255" s="55" t="str">
        <f t="shared" si="4"/>
        <v>Southmead (North Bristol)2</v>
      </c>
      <c r="F255" t="s">
        <v>768</v>
      </c>
      <c r="H255" t="s">
        <v>768</v>
      </c>
      <c r="I255" t="s">
        <v>70</v>
      </c>
    </row>
    <row r="256" spans="1:9" x14ac:dyDescent="0.25">
      <c r="A256" s="20" t="s">
        <v>563</v>
      </c>
      <c r="B256" s="23" t="s">
        <v>304</v>
      </c>
      <c r="C256" s="16" t="s">
        <v>301</v>
      </c>
      <c r="D256" s="63">
        <v>3</v>
      </c>
      <c r="E256" s="55" t="str">
        <f t="shared" si="4"/>
        <v>Southmead (North Bristol)3</v>
      </c>
      <c r="F256" t="s">
        <v>768</v>
      </c>
      <c r="H256" t="s">
        <v>768</v>
      </c>
      <c r="I256" t="s">
        <v>854</v>
      </c>
    </row>
    <row r="257" spans="1:9" x14ac:dyDescent="0.25">
      <c r="A257" s="20" t="s">
        <v>564</v>
      </c>
      <c r="B257" s="23" t="s">
        <v>305</v>
      </c>
      <c r="C257" s="16" t="s">
        <v>301</v>
      </c>
      <c r="D257" s="63">
        <v>4</v>
      </c>
      <c r="E257" s="55" t="str">
        <f t="shared" si="4"/>
        <v>Southmead (North Bristol)4</v>
      </c>
      <c r="F257" t="s">
        <v>768</v>
      </c>
      <c r="H257" t="s">
        <v>768</v>
      </c>
      <c r="I257" t="s">
        <v>854</v>
      </c>
    </row>
    <row r="258" spans="1:9" x14ac:dyDescent="0.25">
      <c r="A258" s="20" t="s">
        <v>565</v>
      </c>
      <c r="B258" s="23" t="s">
        <v>306</v>
      </c>
      <c r="C258" s="16" t="s">
        <v>294</v>
      </c>
      <c r="D258" s="63">
        <v>1</v>
      </c>
      <c r="E258" s="55" t="str">
        <f t="shared" si="4"/>
        <v>St James (Leeds)1</v>
      </c>
      <c r="F258" t="s">
        <v>768</v>
      </c>
      <c r="H258" t="s">
        <v>768</v>
      </c>
      <c r="I258" t="s">
        <v>9</v>
      </c>
    </row>
    <row r="259" spans="1:9" x14ac:dyDescent="0.25">
      <c r="A259" s="20" t="s">
        <v>566</v>
      </c>
      <c r="B259" s="23" t="s">
        <v>307</v>
      </c>
      <c r="C259" s="16" t="s">
        <v>294</v>
      </c>
      <c r="D259" s="63">
        <v>2</v>
      </c>
      <c r="E259" s="55" t="str">
        <f t="shared" si="4"/>
        <v>St James (Leeds)2</v>
      </c>
      <c r="F259" t="s">
        <v>768</v>
      </c>
      <c r="H259" t="s">
        <v>768</v>
      </c>
      <c r="I259" t="s">
        <v>19</v>
      </c>
    </row>
    <row r="260" spans="1:9" x14ac:dyDescent="0.25">
      <c r="A260" s="20" t="s">
        <v>567</v>
      </c>
      <c r="B260" s="23" t="s">
        <v>309</v>
      </c>
      <c r="C260" s="16" t="s">
        <v>294</v>
      </c>
      <c r="D260" s="63">
        <v>3</v>
      </c>
      <c r="E260" s="55" t="str">
        <f t="shared" si="4"/>
        <v>St James (Leeds)3</v>
      </c>
      <c r="F260" t="s">
        <v>768</v>
      </c>
      <c r="H260" t="s">
        <v>768</v>
      </c>
      <c r="I260" t="s">
        <v>21</v>
      </c>
    </row>
    <row r="261" spans="1:9" x14ac:dyDescent="0.25">
      <c r="A261" s="20" t="s">
        <v>568</v>
      </c>
      <c r="B261" s="23" t="s">
        <v>308</v>
      </c>
      <c r="C261" s="16" t="s">
        <v>294</v>
      </c>
      <c r="D261" s="63">
        <v>4</v>
      </c>
      <c r="E261" s="55" t="str">
        <f t="shared" si="4"/>
        <v>St James (Leeds)4</v>
      </c>
      <c r="F261" t="s">
        <v>768</v>
      </c>
      <c r="H261" t="s">
        <v>768</v>
      </c>
      <c r="I261" t="s">
        <v>49</v>
      </c>
    </row>
    <row r="262" spans="1:9" x14ac:dyDescent="0.25">
      <c r="A262" s="20" t="s">
        <v>569</v>
      </c>
      <c r="B262" s="23" t="s">
        <v>310</v>
      </c>
      <c r="C262" s="16" t="s">
        <v>294</v>
      </c>
      <c r="D262" s="63">
        <v>5</v>
      </c>
      <c r="E262" s="55" t="str">
        <f t="shared" ref="E262:E330" si="5">C262&amp;D262</f>
        <v>St James (Leeds)5</v>
      </c>
      <c r="F262" t="s">
        <v>768</v>
      </c>
      <c r="H262" t="s">
        <v>768</v>
      </c>
      <c r="I262" t="s">
        <v>58</v>
      </c>
    </row>
    <row r="263" spans="1:9" x14ac:dyDescent="0.25">
      <c r="A263" s="20" t="s">
        <v>570</v>
      </c>
      <c r="B263" s="23" t="s">
        <v>311</v>
      </c>
      <c r="C263" s="16" t="s">
        <v>294</v>
      </c>
      <c r="D263" s="63">
        <v>6</v>
      </c>
      <c r="E263" s="55" t="str">
        <f t="shared" si="5"/>
        <v>St James (Leeds)6</v>
      </c>
      <c r="F263" t="s">
        <v>768</v>
      </c>
      <c r="H263" t="s">
        <v>768</v>
      </c>
      <c r="I263" t="s">
        <v>67</v>
      </c>
    </row>
    <row r="264" spans="1:9" x14ac:dyDescent="0.25">
      <c r="A264" s="20" t="s">
        <v>571</v>
      </c>
      <c r="B264" s="23" t="s">
        <v>295</v>
      </c>
      <c r="C264" s="16" t="s">
        <v>294</v>
      </c>
      <c r="D264" s="63">
        <v>7</v>
      </c>
      <c r="E264" s="55" t="str">
        <f t="shared" si="5"/>
        <v>St James (Leeds)7</v>
      </c>
      <c r="F264" t="s">
        <v>767</v>
      </c>
      <c r="G264" t="s">
        <v>190</v>
      </c>
      <c r="H264" t="s">
        <v>190</v>
      </c>
      <c r="I264" t="s">
        <v>9</v>
      </c>
    </row>
    <row r="265" spans="1:9" x14ac:dyDescent="0.25">
      <c r="A265" s="20" t="s">
        <v>572</v>
      </c>
      <c r="B265" s="23" t="s">
        <v>296</v>
      </c>
      <c r="C265" s="16" t="s">
        <v>294</v>
      </c>
      <c r="D265" s="63">
        <v>8</v>
      </c>
      <c r="E265" s="55" t="str">
        <f t="shared" si="5"/>
        <v>St James (Leeds)8</v>
      </c>
      <c r="F265" t="s">
        <v>767</v>
      </c>
      <c r="G265" t="s">
        <v>190</v>
      </c>
      <c r="H265" t="s">
        <v>190</v>
      </c>
      <c r="I265" t="s">
        <v>19</v>
      </c>
    </row>
    <row r="266" spans="1:9" x14ac:dyDescent="0.25">
      <c r="A266" s="20" t="s">
        <v>573</v>
      </c>
      <c r="B266" s="23" t="s">
        <v>298</v>
      </c>
      <c r="C266" s="16" t="s">
        <v>294</v>
      </c>
      <c r="D266" s="63">
        <v>9</v>
      </c>
      <c r="E266" s="55" t="str">
        <f t="shared" si="5"/>
        <v>St James (Leeds)9</v>
      </c>
      <c r="F266" t="s">
        <v>767</v>
      </c>
      <c r="G266" t="s">
        <v>190</v>
      </c>
      <c r="H266" t="s">
        <v>190</v>
      </c>
      <c r="I266" t="s">
        <v>21</v>
      </c>
    </row>
    <row r="267" spans="1:9" x14ac:dyDescent="0.25">
      <c r="A267" s="20" t="s">
        <v>574</v>
      </c>
      <c r="B267" s="23" t="s">
        <v>297</v>
      </c>
      <c r="C267" s="16" t="s">
        <v>294</v>
      </c>
      <c r="D267" s="63">
        <v>10</v>
      </c>
      <c r="E267" s="55" t="str">
        <f t="shared" si="5"/>
        <v>St James (Leeds)10</v>
      </c>
      <c r="F267" t="s">
        <v>767</v>
      </c>
      <c r="G267" t="s">
        <v>190</v>
      </c>
      <c r="H267" t="s">
        <v>190</v>
      </c>
      <c r="I267" t="s">
        <v>49</v>
      </c>
    </row>
    <row r="268" spans="1:9" x14ac:dyDescent="0.25">
      <c r="A268" s="20" t="s">
        <v>575</v>
      </c>
      <c r="B268" s="23" t="s">
        <v>299</v>
      </c>
      <c r="C268" s="16" t="s">
        <v>294</v>
      </c>
      <c r="D268" s="63">
        <v>11</v>
      </c>
      <c r="E268" s="55" t="str">
        <f t="shared" si="5"/>
        <v>St James (Leeds)11</v>
      </c>
      <c r="F268" t="s">
        <v>767</v>
      </c>
      <c r="G268" t="s">
        <v>190</v>
      </c>
      <c r="H268" t="s">
        <v>190</v>
      </c>
      <c r="I268" t="s">
        <v>58</v>
      </c>
    </row>
    <row r="269" spans="1:9" x14ac:dyDescent="0.25">
      <c r="A269" s="20" t="s">
        <v>576</v>
      </c>
      <c r="B269" s="23" t="s">
        <v>300</v>
      </c>
      <c r="C269" s="16" t="s">
        <v>294</v>
      </c>
      <c r="D269" s="63">
        <v>12</v>
      </c>
      <c r="E269" s="55" t="str">
        <f t="shared" si="5"/>
        <v>St James (Leeds)12</v>
      </c>
      <c r="F269" t="s">
        <v>767</v>
      </c>
      <c r="G269" t="s">
        <v>190</v>
      </c>
      <c r="H269" t="s">
        <v>190</v>
      </c>
      <c r="I269" t="s">
        <v>67</v>
      </c>
    </row>
    <row r="270" spans="1:9" x14ac:dyDescent="0.25">
      <c r="A270" s="20" t="s">
        <v>577</v>
      </c>
      <c r="B270" s="54" t="s">
        <v>726</v>
      </c>
      <c r="C270" s="16" t="s">
        <v>312</v>
      </c>
      <c r="D270" s="63">
        <v>1</v>
      </c>
      <c r="E270" s="55" t="str">
        <f t="shared" si="5"/>
        <v>University College London1</v>
      </c>
      <c r="F270" t="s">
        <v>768</v>
      </c>
      <c r="G270" t="s">
        <v>725</v>
      </c>
      <c r="H270" t="s">
        <v>725</v>
      </c>
      <c r="I270" t="s">
        <v>65</v>
      </c>
    </row>
    <row r="271" spans="1:9" x14ac:dyDescent="0.25">
      <c r="A271" s="20" t="s">
        <v>578</v>
      </c>
      <c r="B271" s="54" t="s">
        <v>727</v>
      </c>
      <c r="C271" s="16" t="s">
        <v>312</v>
      </c>
      <c r="D271" s="63">
        <v>2</v>
      </c>
      <c r="E271" s="55" t="str">
        <f t="shared" si="5"/>
        <v>University College London2</v>
      </c>
      <c r="F271" t="s">
        <v>768</v>
      </c>
      <c r="G271" t="s">
        <v>725</v>
      </c>
      <c r="H271" t="s">
        <v>725</v>
      </c>
      <c r="I271" t="s">
        <v>796</v>
      </c>
    </row>
    <row r="272" spans="1:9" x14ac:dyDescent="0.25">
      <c r="A272" s="20" t="s">
        <v>579</v>
      </c>
      <c r="B272" s="54" t="s">
        <v>762</v>
      </c>
      <c r="C272" s="16" t="s">
        <v>312</v>
      </c>
      <c r="D272" s="63">
        <v>3</v>
      </c>
      <c r="E272" s="55" t="str">
        <f t="shared" si="5"/>
        <v>University College London3</v>
      </c>
      <c r="F272" t="s">
        <v>768</v>
      </c>
      <c r="G272" t="s">
        <v>725</v>
      </c>
      <c r="H272" t="s">
        <v>725</v>
      </c>
      <c r="I272" t="s">
        <v>120</v>
      </c>
    </row>
    <row r="273" spans="1:10" x14ac:dyDescent="0.25">
      <c r="A273" s="20" t="s">
        <v>683</v>
      </c>
      <c r="B273" s="23" t="s">
        <v>315</v>
      </c>
      <c r="C273" s="16" t="s">
        <v>313</v>
      </c>
      <c r="D273" s="63">
        <v>1</v>
      </c>
      <c r="E273" s="55" t="str">
        <f t="shared" si="5"/>
        <v>University Hospital Coventry1</v>
      </c>
      <c r="F273" t="s">
        <v>768</v>
      </c>
      <c r="H273" t="s">
        <v>768</v>
      </c>
      <c r="I273" t="s">
        <v>111</v>
      </c>
    </row>
    <row r="274" spans="1:10" x14ac:dyDescent="0.25">
      <c r="A274" s="20" t="s">
        <v>684</v>
      </c>
      <c r="B274" s="23" t="s">
        <v>314</v>
      </c>
      <c r="C274" s="16" t="s">
        <v>313</v>
      </c>
      <c r="D274" s="63">
        <v>2</v>
      </c>
      <c r="E274" s="55" t="str">
        <f t="shared" si="5"/>
        <v>University Hospital Coventry2</v>
      </c>
      <c r="F274" t="s">
        <v>768</v>
      </c>
      <c r="H274" t="s">
        <v>768</v>
      </c>
      <c r="I274" t="s">
        <v>110</v>
      </c>
    </row>
    <row r="275" spans="1:10" x14ac:dyDescent="0.25">
      <c r="A275" s="20" t="s">
        <v>685</v>
      </c>
      <c r="B275" s="54" t="s">
        <v>174</v>
      </c>
      <c r="C275" s="16" t="s">
        <v>313</v>
      </c>
      <c r="D275" s="63">
        <v>3</v>
      </c>
      <c r="E275" s="55" t="str">
        <f t="shared" si="5"/>
        <v>University Hospital Coventry3</v>
      </c>
      <c r="F275" t="s">
        <v>768</v>
      </c>
      <c r="H275" t="s">
        <v>768</v>
      </c>
      <c r="I275" t="s">
        <v>44</v>
      </c>
      <c r="J275" t="s">
        <v>959</v>
      </c>
    </row>
    <row r="276" spans="1:10" x14ac:dyDescent="0.25">
      <c r="A276" s="20" t="s">
        <v>960</v>
      </c>
      <c r="B276" s="23" t="s">
        <v>862</v>
      </c>
      <c r="C276" s="16" t="s">
        <v>313</v>
      </c>
      <c r="D276" s="63">
        <v>4</v>
      </c>
      <c r="E276" s="55" t="str">
        <f t="shared" si="5"/>
        <v>University Hospital Coventry4</v>
      </c>
      <c r="F276" t="s">
        <v>768</v>
      </c>
      <c r="H276" t="s">
        <v>768</v>
      </c>
      <c r="I276" t="s">
        <v>93</v>
      </c>
    </row>
    <row r="277" spans="1:10" x14ac:dyDescent="0.25">
      <c r="A277" s="20" t="s">
        <v>961</v>
      </c>
      <c r="B277" s="54" t="s">
        <v>732</v>
      </c>
      <c r="C277" s="16" t="s">
        <v>313</v>
      </c>
      <c r="D277" s="63">
        <v>5</v>
      </c>
      <c r="E277" s="55" t="str">
        <f t="shared" si="5"/>
        <v>University Hospital Coventry5</v>
      </c>
      <c r="F277" t="s">
        <v>767</v>
      </c>
      <c r="G277" t="s">
        <v>771</v>
      </c>
      <c r="H277" t="s">
        <v>771</v>
      </c>
      <c r="I277" t="s">
        <v>110</v>
      </c>
      <c r="J277" t="s">
        <v>959</v>
      </c>
    </row>
    <row r="278" spans="1:10" x14ac:dyDescent="0.25">
      <c r="A278" s="20" t="s">
        <v>965</v>
      </c>
      <c r="B278" s="54" t="s">
        <v>736</v>
      </c>
      <c r="C278" s="16" t="s">
        <v>313</v>
      </c>
      <c r="D278" s="63">
        <v>6</v>
      </c>
      <c r="E278" s="55" t="str">
        <f t="shared" si="5"/>
        <v>University Hospital Coventry6</v>
      </c>
      <c r="F278" t="s">
        <v>767</v>
      </c>
      <c r="G278" t="s">
        <v>771</v>
      </c>
      <c r="H278" t="s">
        <v>771</v>
      </c>
      <c r="I278" t="s">
        <v>44</v>
      </c>
      <c r="J278" t="s">
        <v>959</v>
      </c>
    </row>
    <row r="279" spans="1:10" x14ac:dyDescent="0.25">
      <c r="A279" s="20" t="s">
        <v>976</v>
      </c>
      <c r="B279" s="54" t="s">
        <v>858</v>
      </c>
      <c r="C279" s="16" t="s">
        <v>313</v>
      </c>
      <c r="D279" s="63">
        <v>7</v>
      </c>
      <c r="E279" s="55" t="str">
        <f>C279&amp;D279</f>
        <v>University Hospital Coventry7</v>
      </c>
      <c r="F279" t="s">
        <v>767</v>
      </c>
      <c r="G279" t="s">
        <v>771</v>
      </c>
      <c r="H279" t="s">
        <v>771</v>
      </c>
      <c r="I279" t="s">
        <v>93</v>
      </c>
      <c r="J279" t="s">
        <v>959</v>
      </c>
    </row>
    <row r="280" spans="1:10" x14ac:dyDescent="0.25">
      <c r="A280" s="20" t="s">
        <v>797</v>
      </c>
      <c r="B280" s="54" t="s">
        <v>798</v>
      </c>
      <c r="C280" s="55" t="s">
        <v>761</v>
      </c>
      <c r="D280" s="63">
        <v>1</v>
      </c>
      <c r="E280" s="55" t="str">
        <f t="shared" si="5"/>
        <v>Wexham Park1</v>
      </c>
      <c r="F280" t="s">
        <v>768</v>
      </c>
      <c r="G280" t="s">
        <v>772</v>
      </c>
      <c r="H280" t="s">
        <v>772</v>
      </c>
      <c r="I280" t="s">
        <v>42</v>
      </c>
    </row>
    <row r="281" spans="1:10" x14ac:dyDescent="0.25">
      <c r="A281" s="20" t="s">
        <v>580</v>
      </c>
      <c r="B281" s="23" t="s">
        <v>318</v>
      </c>
      <c r="C281" s="16" t="s">
        <v>317</v>
      </c>
      <c r="D281" s="63">
        <v>1</v>
      </c>
      <c r="E281" s="55" t="str">
        <f t="shared" si="5"/>
        <v>Wolfson1</v>
      </c>
      <c r="F281" t="s">
        <v>768</v>
      </c>
      <c r="H281" t="s">
        <v>768</v>
      </c>
      <c r="I281" t="s">
        <v>10</v>
      </c>
    </row>
    <row r="282" spans="1:10" x14ac:dyDescent="0.25">
      <c r="A282" s="20" t="s">
        <v>581</v>
      </c>
      <c r="B282" s="23" t="s">
        <v>329</v>
      </c>
      <c r="C282" s="16" t="s">
        <v>317</v>
      </c>
      <c r="D282" s="63">
        <v>2</v>
      </c>
      <c r="E282" s="55" t="str">
        <f t="shared" si="5"/>
        <v>Wolfson2</v>
      </c>
      <c r="F282" t="s">
        <v>768</v>
      </c>
      <c r="H282" t="s">
        <v>768</v>
      </c>
      <c r="I282" t="s">
        <v>13</v>
      </c>
    </row>
    <row r="283" spans="1:10" x14ac:dyDescent="0.25">
      <c r="A283" s="20" t="s">
        <v>810</v>
      </c>
      <c r="B283" s="23" t="s">
        <v>334</v>
      </c>
      <c r="C283" s="16" t="s">
        <v>317</v>
      </c>
      <c r="D283" s="63">
        <v>3</v>
      </c>
      <c r="E283" s="55" t="str">
        <f t="shared" si="5"/>
        <v>Wolfson3</v>
      </c>
      <c r="F283" t="s">
        <v>768</v>
      </c>
      <c r="H283" t="s">
        <v>768</v>
      </c>
      <c r="I283" t="s">
        <v>14</v>
      </c>
    </row>
    <row r="284" spans="1:10" x14ac:dyDescent="0.25">
      <c r="A284" s="20" t="s">
        <v>811</v>
      </c>
      <c r="B284" s="23" t="s">
        <v>337</v>
      </c>
      <c r="C284" s="16" t="s">
        <v>317</v>
      </c>
      <c r="D284" s="63">
        <v>4</v>
      </c>
      <c r="E284" s="55" t="str">
        <f t="shared" si="5"/>
        <v>Wolfson4</v>
      </c>
      <c r="F284" t="s">
        <v>768</v>
      </c>
      <c r="H284" t="s">
        <v>768</v>
      </c>
      <c r="I284" t="s">
        <v>15</v>
      </c>
    </row>
    <row r="285" spans="1:10" x14ac:dyDescent="0.25">
      <c r="A285" s="20" t="s">
        <v>582</v>
      </c>
      <c r="B285" s="23" t="s">
        <v>320</v>
      </c>
      <c r="C285" s="16" t="s">
        <v>317</v>
      </c>
      <c r="D285" s="63">
        <v>5</v>
      </c>
      <c r="E285" s="55" t="str">
        <f t="shared" si="5"/>
        <v>Wolfson5</v>
      </c>
      <c r="F285" t="s">
        <v>768</v>
      </c>
      <c r="H285" t="s">
        <v>768</v>
      </c>
      <c r="I285" t="s">
        <v>28</v>
      </c>
    </row>
    <row r="286" spans="1:10" x14ac:dyDescent="0.25">
      <c r="A286" s="20" t="s">
        <v>583</v>
      </c>
      <c r="B286" s="23" t="s">
        <v>321</v>
      </c>
      <c r="C286" s="16" t="s">
        <v>317</v>
      </c>
      <c r="D286" s="63">
        <v>6</v>
      </c>
      <c r="E286" s="55" t="str">
        <f t="shared" si="5"/>
        <v>Wolfson6</v>
      </c>
      <c r="F286" t="s">
        <v>768</v>
      </c>
      <c r="H286" t="s">
        <v>768</v>
      </c>
      <c r="I286" t="s">
        <v>29</v>
      </c>
    </row>
    <row r="287" spans="1:10" x14ac:dyDescent="0.25">
      <c r="A287" s="20" t="s">
        <v>584</v>
      </c>
      <c r="B287" s="23" t="s">
        <v>327</v>
      </c>
      <c r="C287" s="16" t="s">
        <v>317</v>
      </c>
      <c r="D287" s="63">
        <v>7</v>
      </c>
      <c r="E287" s="55" t="str">
        <f t="shared" si="5"/>
        <v>Wolfson7</v>
      </c>
      <c r="F287" t="s">
        <v>768</v>
      </c>
      <c r="H287" t="s">
        <v>768</v>
      </c>
      <c r="I287" t="s">
        <v>33</v>
      </c>
    </row>
    <row r="288" spans="1:10" x14ac:dyDescent="0.25">
      <c r="A288" s="20" t="s">
        <v>585</v>
      </c>
      <c r="B288" s="23" t="s">
        <v>322</v>
      </c>
      <c r="C288" s="16" t="s">
        <v>317</v>
      </c>
      <c r="D288" s="63">
        <v>8</v>
      </c>
      <c r="E288" s="55" t="str">
        <f t="shared" si="5"/>
        <v>Wolfson8</v>
      </c>
      <c r="F288" t="s">
        <v>768</v>
      </c>
      <c r="H288" t="s">
        <v>768</v>
      </c>
      <c r="I288" t="s">
        <v>38</v>
      </c>
    </row>
    <row r="289" spans="1:10" x14ac:dyDescent="0.25">
      <c r="A289" s="20" t="s">
        <v>586</v>
      </c>
      <c r="B289" s="23" t="s">
        <v>323</v>
      </c>
      <c r="C289" s="16" t="s">
        <v>317</v>
      </c>
      <c r="D289" s="63">
        <v>9</v>
      </c>
      <c r="E289" s="55" t="str">
        <f t="shared" si="5"/>
        <v>Wolfson9</v>
      </c>
      <c r="F289" t="s">
        <v>768</v>
      </c>
      <c r="H289" t="s">
        <v>768</v>
      </c>
      <c r="I289" t="s">
        <v>41</v>
      </c>
    </row>
    <row r="290" spans="1:10" x14ac:dyDescent="0.25">
      <c r="A290" s="20" t="s">
        <v>587</v>
      </c>
      <c r="B290" s="23" t="s">
        <v>324</v>
      </c>
      <c r="C290" s="16" t="s">
        <v>317</v>
      </c>
      <c r="D290" s="63">
        <v>10</v>
      </c>
      <c r="E290" s="55" t="str">
        <f t="shared" si="5"/>
        <v>Wolfson10</v>
      </c>
      <c r="F290" t="s">
        <v>768</v>
      </c>
      <c r="H290" t="s">
        <v>768</v>
      </c>
      <c r="I290" t="s">
        <v>56</v>
      </c>
    </row>
    <row r="291" spans="1:10" x14ac:dyDescent="0.25">
      <c r="A291" s="20" t="s">
        <v>588</v>
      </c>
      <c r="B291" s="23" t="s">
        <v>326</v>
      </c>
      <c r="C291" s="16" t="s">
        <v>317</v>
      </c>
      <c r="D291" s="63">
        <v>11</v>
      </c>
      <c r="E291" s="55" t="str">
        <f t="shared" si="5"/>
        <v>Wolfson11</v>
      </c>
      <c r="F291" t="s">
        <v>768</v>
      </c>
      <c r="H291" t="s">
        <v>768</v>
      </c>
      <c r="I291" t="s">
        <v>61</v>
      </c>
    </row>
    <row r="292" spans="1:10" x14ac:dyDescent="0.25">
      <c r="A292" s="20" t="s">
        <v>589</v>
      </c>
      <c r="B292" s="23" t="s">
        <v>328</v>
      </c>
      <c r="C292" s="16" t="s">
        <v>317</v>
      </c>
      <c r="D292" s="63">
        <v>12</v>
      </c>
      <c r="E292" s="55" t="str">
        <f t="shared" si="5"/>
        <v>Wolfson12</v>
      </c>
      <c r="F292" t="s">
        <v>768</v>
      </c>
      <c r="H292" t="s">
        <v>768</v>
      </c>
      <c r="I292" t="s">
        <v>63</v>
      </c>
    </row>
    <row r="293" spans="1:10" x14ac:dyDescent="0.25">
      <c r="A293" s="20" t="s">
        <v>590</v>
      </c>
      <c r="B293" s="23" t="s">
        <v>325</v>
      </c>
      <c r="C293" s="16" t="s">
        <v>317</v>
      </c>
      <c r="D293" s="63">
        <v>13</v>
      </c>
      <c r="E293" s="55" t="str">
        <f t="shared" si="5"/>
        <v>Wolfson13</v>
      </c>
      <c r="F293" t="s">
        <v>768</v>
      </c>
      <c r="H293" t="s">
        <v>768</v>
      </c>
      <c r="I293" t="s">
        <v>66</v>
      </c>
    </row>
    <row r="294" spans="1:10" x14ac:dyDescent="0.25">
      <c r="A294" s="20" t="s">
        <v>591</v>
      </c>
      <c r="B294" s="23" t="s">
        <v>330</v>
      </c>
      <c r="C294" s="16" t="s">
        <v>317</v>
      </c>
      <c r="D294" s="63">
        <v>14</v>
      </c>
      <c r="E294" s="55" t="str">
        <f t="shared" si="5"/>
        <v>Wolfson14</v>
      </c>
      <c r="F294" t="s">
        <v>768</v>
      </c>
      <c r="H294" t="s">
        <v>768</v>
      </c>
      <c r="I294" t="s">
        <v>63</v>
      </c>
    </row>
    <row r="295" spans="1:10" x14ac:dyDescent="0.25">
      <c r="A295" s="20" t="s">
        <v>592</v>
      </c>
      <c r="B295" s="23" t="s">
        <v>331</v>
      </c>
      <c r="C295" s="16" t="s">
        <v>317</v>
      </c>
      <c r="D295" s="63">
        <v>15</v>
      </c>
      <c r="E295" s="55" t="str">
        <f t="shared" si="5"/>
        <v>Wolfson15</v>
      </c>
      <c r="F295" t="s">
        <v>768</v>
      </c>
      <c r="H295" t="s">
        <v>768</v>
      </c>
      <c r="I295" t="s">
        <v>60</v>
      </c>
    </row>
    <row r="296" spans="1:10" x14ac:dyDescent="0.25">
      <c r="A296" s="20" t="s">
        <v>593</v>
      </c>
      <c r="B296" s="23" t="s">
        <v>319</v>
      </c>
      <c r="C296" s="16" t="s">
        <v>317</v>
      </c>
      <c r="D296" s="63">
        <v>16</v>
      </c>
      <c r="E296" s="55" t="str">
        <f t="shared" si="5"/>
        <v>Wolfson16</v>
      </c>
      <c r="F296" t="s">
        <v>768</v>
      </c>
      <c r="H296" t="s">
        <v>768</v>
      </c>
      <c r="I296" t="s">
        <v>85</v>
      </c>
    </row>
    <row r="297" spans="1:10" x14ac:dyDescent="0.25">
      <c r="A297" s="20" t="s">
        <v>594</v>
      </c>
      <c r="B297" s="23" t="s">
        <v>333</v>
      </c>
      <c r="C297" s="16" t="s">
        <v>317</v>
      </c>
      <c r="D297" s="63">
        <v>17</v>
      </c>
      <c r="E297" s="55" t="str">
        <f t="shared" si="5"/>
        <v>Wolfson17</v>
      </c>
      <c r="F297" t="s">
        <v>768</v>
      </c>
      <c r="H297" t="s">
        <v>768</v>
      </c>
      <c r="I297" t="s">
        <v>84</v>
      </c>
    </row>
    <row r="298" spans="1:10" x14ac:dyDescent="0.25">
      <c r="A298" s="20" t="s">
        <v>595</v>
      </c>
      <c r="B298" s="23" t="s">
        <v>332</v>
      </c>
      <c r="C298" s="16" t="s">
        <v>317</v>
      </c>
      <c r="D298" s="63">
        <v>18</v>
      </c>
      <c r="E298" s="55" t="str">
        <f t="shared" si="5"/>
        <v>Wolfson18</v>
      </c>
      <c r="F298" t="s">
        <v>768</v>
      </c>
      <c r="H298" t="s">
        <v>768</v>
      </c>
      <c r="I298" t="s">
        <v>95</v>
      </c>
    </row>
    <row r="299" spans="1:10" x14ac:dyDescent="0.25">
      <c r="A299" s="20" t="s">
        <v>596</v>
      </c>
      <c r="B299" s="23" t="s">
        <v>342</v>
      </c>
      <c r="C299" s="16" t="s">
        <v>317</v>
      </c>
      <c r="D299" s="63">
        <v>19</v>
      </c>
      <c r="E299" s="55" t="str">
        <f t="shared" si="5"/>
        <v>Wolfson19</v>
      </c>
      <c r="F299" t="s">
        <v>768</v>
      </c>
      <c r="H299" t="s">
        <v>768</v>
      </c>
      <c r="I299" t="s">
        <v>97</v>
      </c>
    </row>
    <row r="300" spans="1:10" x14ac:dyDescent="0.25">
      <c r="A300" s="20" t="s">
        <v>597</v>
      </c>
      <c r="B300" s="23" t="s">
        <v>335</v>
      </c>
      <c r="C300" s="16" t="s">
        <v>317</v>
      </c>
      <c r="D300" s="63">
        <v>20</v>
      </c>
      <c r="E300" s="55" t="str">
        <f t="shared" si="5"/>
        <v>Wolfson20</v>
      </c>
      <c r="F300" t="s">
        <v>768</v>
      </c>
      <c r="H300" t="s">
        <v>768</v>
      </c>
      <c r="I300" t="s">
        <v>59</v>
      </c>
    </row>
    <row r="301" spans="1:10" x14ac:dyDescent="0.25">
      <c r="A301" s="20" t="s">
        <v>598</v>
      </c>
      <c r="B301" s="23" t="s">
        <v>336</v>
      </c>
      <c r="C301" s="16" t="s">
        <v>317</v>
      </c>
      <c r="D301" s="63">
        <v>21</v>
      </c>
      <c r="E301" s="55" t="str">
        <f t="shared" si="5"/>
        <v>Wolfson21</v>
      </c>
      <c r="F301" t="s">
        <v>768</v>
      </c>
      <c r="H301" t="s">
        <v>768</v>
      </c>
      <c r="I301" t="s">
        <v>121</v>
      </c>
    </row>
    <row r="302" spans="1:10" s="88" customFormat="1" x14ac:dyDescent="0.25">
      <c r="A302" s="20" t="s">
        <v>599</v>
      </c>
      <c r="B302" s="23" t="s">
        <v>916</v>
      </c>
      <c r="C302" s="16" t="s">
        <v>317</v>
      </c>
      <c r="D302" s="63">
        <v>22</v>
      </c>
      <c r="E302" s="55" t="str">
        <f t="shared" si="5"/>
        <v>Wolfson22</v>
      </c>
      <c r="F302" s="88" t="s">
        <v>767</v>
      </c>
      <c r="G302" s="88" t="s">
        <v>903</v>
      </c>
      <c r="H302" s="88" t="s">
        <v>903</v>
      </c>
      <c r="I302" s="88" t="s">
        <v>10</v>
      </c>
      <c r="J302" s="88" t="s">
        <v>915</v>
      </c>
    </row>
    <row r="303" spans="1:10" s="88" customFormat="1" x14ac:dyDescent="0.25">
      <c r="A303" s="20" t="s">
        <v>600</v>
      </c>
      <c r="B303" s="23" t="s">
        <v>917</v>
      </c>
      <c r="C303" s="16" t="s">
        <v>317</v>
      </c>
      <c r="D303" s="63">
        <v>23</v>
      </c>
      <c r="E303" s="55" t="str">
        <f t="shared" si="5"/>
        <v>Wolfson23</v>
      </c>
      <c r="F303" s="88" t="s">
        <v>767</v>
      </c>
      <c r="G303" s="88" t="s">
        <v>903</v>
      </c>
      <c r="H303" s="88" t="s">
        <v>903</v>
      </c>
      <c r="I303" s="88" t="s">
        <v>13</v>
      </c>
      <c r="J303" s="88" t="s">
        <v>915</v>
      </c>
    </row>
    <row r="304" spans="1:10" s="88" customFormat="1" x14ac:dyDescent="0.25">
      <c r="A304" s="20" t="s">
        <v>601</v>
      </c>
      <c r="B304" s="23" t="s">
        <v>918</v>
      </c>
      <c r="C304" s="16" t="s">
        <v>317</v>
      </c>
      <c r="D304" s="63">
        <v>24</v>
      </c>
      <c r="E304" s="55" t="str">
        <f t="shared" si="5"/>
        <v>Wolfson24</v>
      </c>
      <c r="F304" s="88" t="s">
        <v>767</v>
      </c>
      <c r="G304" s="88" t="s">
        <v>903</v>
      </c>
      <c r="H304" s="88" t="s">
        <v>903</v>
      </c>
      <c r="I304" s="88" t="s">
        <v>14</v>
      </c>
      <c r="J304" s="88" t="s">
        <v>915</v>
      </c>
    </row>
    <row r="305" spans="1:10" s="88" customFormat="1" x14ac:dyDescent="0.25">
      <c r="A305" s="20" t="s">
        <v>602</v>
      </c>
      <c r="B305" s="23" t="s">
        <v>919</v>
      </c>
      <c r="C305" s="16" t="s">
        <v>317</v>
      </c>
      <c r="D305" s="63">
        <v>25</v>
      </c>
      <c r="E305" s="55" t="str">
        <f t="shared" si="5"/>
        <v>Wolfson25</v>
      </c>
      <c r="F305" s="88" t="s">
        <v>767</v>
      </c>
      <c r="G305" s="88" t="s">
        <v>903</v>
      </c>
      <c r="H305" s="88" t="s">
        <v>903</v>
      </c>
      <c r="I305" s="88" t="s">
        <v>15</v>
      </c>
      <c r="J305" s="88" t="s">
        <v>915</v>
      </c>
    </row>
    <row r="306" spans="1:10" s="88" customFormat="1" x14ac:dyDescent="0.25">
      <c r="A306" s="20" t="s">
        <v>603</v>
      </c>
      <c r="B306" s="23" t="s">
        <v>920</v>
      </c>
      <c r="C306" s="16" t="s">
        <v>317</v>
      </c>
      <c r="D306" s="63">
        <v>26</v>
      </c>
      <c r="E306" s="55" t="str">
        <f t="shared" si="5"/>
        <v>Wolfson26</v>
      </c>
      <c r="F306" s="88" t="s">
        <v>767</v>
      </c>
      <c r="G306" s="88" t="s">
        <v>903</v>
      </c>
      <c r="H306" s="88" t="s">
        <v>903</v>
      </c>
      <c r="I306" s="88" t="s">
        <v>891</v>
      </c>
      <c r="J306" s="88" t="s">
        <v>915</v>
      </c>
    </row>
    <row r="307" spans="1:10" s="88" customFormat="1" x14ac:dyDescent="0.25">
      <c r="A307" s="20" t="s">
        <v>604</v>
      </c>
      <c r="B307" s="23" t="s">
        <v>921</v>
      </c>
      <c r="C307" s="16" t="s">
        <v>317</v>
      </c>
      <c r="D307" s="63">
        <v>27</v>
      </c>
      <c r="E307" s="55" t="str">
        <f>C307&amp;D307</f>
        <v>Wolfson27</v>
      </c>
      <c r="F307" s="88" t="s">
        <v>767</v>
      </c>
      <c r="G307" s="88" t="s">
        <v>903</v>
      </c>
      <c r="H307" s="88" t="s">
        <v>903</v>
      </c>
      <c r="I307" s="88" t="s">
        <v>899</v>
      </c>
      <c r="J307" s="88" t="s">
        <v>915</v>
      </c>
    </row>
    <row r="308" spans="1:10" s="88" customFormat="1" x14ac:dyDescent="0.25">
      <c r="A308" s="20" t="s">
        <v>605</v>
      </c>
      <c r="B308" s="23" t="s">
        <v>922</v>
      </c>
      <c r="C308" s="16" t="s">
        <v>317</v>
      </c>
      <c r="D308" s="63">
        <v>28</v>
      </c>
      <c r="E308" s="55" t="str">
        <f t="shared" si="5"/>
        <v>Wolfson28</v>
      </c>
      <c r="F308" s="88" t="s">
        <v>767</v>
      </c>
      <c r="G308" s="88" t="s">
        <v>903</v>
      </c>
      <c r="H308" s="88" t="s">
        <v>903</v>
      </c>
      <c r="I308" s="88" t="s">
        <v>892</v>
      </c>
      <c r="J308" s="88" t="s">
        <v>915</v>
      </c>
    </row>
    <row r="309" spans="1:10" s="88" customFormat="1" x14ac:dyDescent="0.25">
      <c r="A309" s="20" t="s">
        <v>606</v>
      </c>
      <c r="B309" s="23" t="s">
        <v>923</v>
      </c>
      <c r="C309" s="16" t="s">
        <v>317</v>
      </c>
      <c r="D309" s="63">
        <v>29</v>
      </c>
      <c r="E309" s="55" t="str">
        <f t="shared" si="5"/>
        <v>Wolfson29</v>
      </c>
      <c r="F309" s="88" t="s">
        <v>767</v>
      </c>
      <c r="G309" s="88" t="s">
        <v>903</v>
      </c>
      <c r="H309" s="88" t="s">
        <v>903</v>
      </c>
      <c r="I309" s="88" t="s">
        <v>36</v>
      </c>
      <c r="J309" s="88" t="s">
        <v>915</v>
      </c>
    </row>
    <row r="310" spans="1:10" s="88" customFormat="1" x14ac:dyDescent="0.25">
      <c r="A310" s="20" t="s">
        <v>607</v>
      </c>
      <c r="B310" s="23" t="s">
        <v>924</v>
      </c>
      <c r="C310" s="16" t="s">
        <v>317</v>
      </c>
      <c r="D310" s="63">
        <v>30</v>
      </c>
      <c r="E310" s="55" t="str">
        <f t="shared" si="5"/>
        <v>Wolfson30</v>
      </c>
      <c r="F310" s="88" t="s">
        <v>767</v>
      </c>
      <c r="G310" s="88" t="s">
        <v>903</v>
      </c>
      <c r="H310" s="88" t="s">
        <v>903</v>
      </c>
      <c r="I310" s="88" t="s">
        <v>28</v>
      </c>
      <c r="J310" s="88" t="s">
        <v>915</v>
      </c>
    </row>
    <row r="311" spans="1:10" s="88" customFormat="1" x14ac:dyDescent="0.25">
      <c r="A311" s="20" t="s">
        <v>608</v>
      </c>
      <c r="B311" s="23" t="s">
        <v>925</v>
      </c>
      <c r="C311" s="16" t="s">
        <v>317</v>
      </c>
      <c r="D311" s="63">
        <v>31</v>
      </c>
      <c r="E311" s="55" t="str">
        <f t="shared" si="5"/>
        <v>Wolfson31</v>
      </c>
      <c r="F311" s="88" t="s">
        <v>767</v>
      </c>
      <c r="G311" s="88" t="s">
        <v>903</v>
      </c>
      <c r="H311" s="88" t="s">
        <v>903</v>
      </c>
      <c r="I311" s="88" t="s">
        <v>29</v>
      </c>
      <c r="J311" s="88" t="s">
        <v>915</v>
      </c>
    </row>
    <row r="312" spans="1:10" s="88" customFormat="1" x14ac:dyDescent="0.25">
      <c r="A312" s="20" t="s">
        <v>609</v>
      </c>
      <c r="B312" s="23" t="s">
        <v>926</v>
      </c>
      <c r="C312" s="16" t="s">
        <v>317</v>
      </c>
      <c r="D312" s="63">
        <v>32</v>
      </c>
      <c r="E312" s="55" t="str">
        <f t="shared" si="5"/>
        <v>Wolfson32</v>
      </c>
      <c r="F312" s="88" t="s">
        <v>767</v>
      </c>
      <c r="G312" s="88" t="s">
        <v>903</v>
      </c>
      <c r="H312" s="88" t="s">
        <v>903</v>
      </c>
      <c r="I312" s="88" t="s">
        <v>83</v>
      </c>
      <c r="J312" s="88" t="s">
        <v>915</v>
      </c>
    </row>
    <row r="313" spans="1:10" s="88" customFormat="1" x14ac:dyDescent="0.25">
      <c r="A313" s="20" t="s">
        <v>610</v>
      </c>
      <c r="B313" s="23" t="s">
        <v>927</v>
      </c>
      <c r="C313" s="16" t="s">
        <v>317</v>
      </c>
      <c r="D313" s="63">
        <v>33</v>
      </c>
      <c r="E313" s="55" t="str">
        <f t="shared" si="5"/>
        <v>Wolfson33</v>
      </c>
      <c r="F313" s="88" t="s">
        <v>767</v>
      </c>
      <c r="G313" s="88" t="s">
        <v>903</v>
      </c>
      <c r="H313" s="88" t="s">
        <v>903</v>
      </c>
      <c r="I313" s="88" t="s">
        <v>33</v>
      </c>
      <c r="J313" s="88" t="s">
        <v>915</v>
      </c>
    </row>
    <row r="314" spans="1:10" s="88" customFormat="1" x14ac:dyDescent="0.25">
      <c r="A314" s="20" t="s">
        <v>611</v>
      </c>
      <c r="B314" s="23" t="s">
        <v>928</v>
      </c>
      <c r="C314" s="16" t="s">
        <v>317</v>
      </c>
      <c r="D314" s="63">
        <v>34</v>
      </c>
      <c r="E314" s="55" t="str">
        <f t="shared" si="5"/>
        <v>Wolfson34</v>
      </c>
      <c r="F314" s="88" t="s">
        <v>767</v>
      </c>
      <c r="G314" s="88" t="s">
        <v>903</v>
      </c>
      <c r="H314" s="88" t="s">
        <v>903</v>
      </c>
      <c r="I314" s="88" t="s">
        <v>38</v>
      </c>
      <c r="J314" s="88" t="s">
        <v>915</v>
      </c>
    </row>
    <row r="315" spans="1:10" s="88" customFormat="1" x14ac:dyDescent="0.25">
      <c r="A315" s="20" t="s">
        <v>612</v>
      </c>
      <c r="B315" s="23" t="s">
        <v>929</v>
      </c>
      <c r="C315" s="16" t="s">
        <v>317</v>
      </c>
      <c r="D315" s="63">
        <v>35</v>
      </c>
      <c r="E315" s="55" t="str">
        <f t="shared" si="5"/>
        <v>Wolfson35</v>
      </c>
      <c r="F315" s="88" t="s">
        <v>767</v>
      </c>
      <c r="G315" s="88" t="s">
        <v>903</v>
      </c>
      <c r="H315" s="88" t="s">
        <v>903</v>
      </c>
      <c r="I315" s="88" t="s">
        <v>39</v>
      </c>
      <c r="J315" s="88" t="s">
        <v>915</v>
      </c>
    </row>
    <row r="316" spans="1:10" s="88" customFormat="1" x14ac:dyDescent="0.25">
      <c r="A316" s="20" t="s">
        <v>613</v>
      </c>
      <c r="B316" s="23" t="s">
        <v>930</v>
      </c>
      <c r="C316" s="16" t="s">
        <v>317</v>
      </c>
      <c r="D316" s="63">
        <v>36</v>
      </c>
      <c r="E316" s="55" t="str">
        <f t="shared" si="5"/>
        <v>Wolfson36</v>
      </c>
      <c r="F316" s="88" t="s">
        <v>767</v>
      </c>
      <c r="G316" s="88" t="s">
        <v>903</v>
      </c>
      <c r="H316" s="88" t="s">
        <v>903</v>
      </c>
      <c r="I316" s="88" t="s">
        <v>41</v>
      </c>
      <c r="J316" s="88" t="s">
        <v>915</v>
      </c>
    </row>
    <row r="317" spans="1:10" s="88" customFormat="1" x14ac:dyDescent="0.25">
      <c r="A317" s="20" t="s">
        <v>614</v>
      </c>
      <c r="B317" s="23" t="s">
        <v>931</v>
      </c>
      <c r="C317" s="16" t="s">
        <v>317</v>
      </c>
      <c r="D317" s="63">
        <v>37</v>
      </c>
      <c r="E317" s="55" t="str">
        <f t="shared" si="5"/>
        <v>Wolfson37</v>
      </c>
      <c r="F317" s="88" t="s">
        <v>767</v>
      </c>
      <c r="G317" s="88" t="s">
        <v>903</v>
      </c>
      <c r="H317" s="88" t="s">
        <v>903</v>
      </c>
      <c r="I317" s="88" t="s">
        <v>47</v>
      </c>
      <c r="J317" s="88" t="s">
        <v>915</v>
      </c>
    </row>
    <row r="318" spans="1:10" s="88" customFormat="1" x14ac:dyDescent="0.25">
      <c r="A318" s="20" t="s">
        <v>615</v>
      </c>
      <c r="B318" s="23" t="s">
        <v>933</v>
      </c>
      <c r="C318" s="16" t="s">
        <v>317</v>
      </c>
      <c r="D318" s="63">
        <v>38</v>
      </c>
      <c r="E318" s="55" t="str">
        <f t="shared" si="5"/>
        <v>Wolfson38</v>
      </c>
      <c r="F318" s="88" t="s">
        <v>767</v>
      </c>
      <c r="G318" s="88" t="s">
        <v>903</v>
      </c>
      <c r="H318" s="88" t="s">
        <v>903</v>
      </c>
      <c r="I318" s="88" t="s">
        <v>55</v>
      </c>
      <c r="J318" s="88" t="s">
        <v>915</v>
      </c>
    </row>
    <row r="319" spans="1:10" s="88" customFormat="1" x14ac:dyDescent="0.25">
      <c r="A319" s="20" t="s">
        <v>616</v>
      </c>
      <c r="B319" s="23" t="s">
        <v>934</v>
      </c>
      <c r="C319" s="16" t="s">
        <v>317</v>
      </c>
      <c r="D319" s="63">
        <v>39</v>
      </c>
      <c r="E319" s="55" t="str">
        <f t="shared" si="5"/>
        <v>Wolfson39</v>
      </c>
      <c r="F319" s="88" t="s">
        <v>767</v>
      </c>
      <c r="G319" s="88" t="s">
        <v>903</v>
      </c>
      <c r="H319" s="88" t="s">
        <v>903</v>
      </c>
      <c r="I319" s="88" t="s">
        <v>56</v>
      </c>
      <c r="J319" s="88" t="s">
        <v>915</v>
      </c>
    </row>
    <row r="320" spans="1:10" s="88" customFormat="1" x14ac:dyDescent="0.25">
      <c r="A320" s="20" t="s">
        <v>617</v>
      </c>
      <c r="B320" s="23" t="s">
        <v>935</v>
      </c>
      <c r="C320" s="16" t="s">
        <v>317</v>
      </c>
      <c r="D320" s="63">
        <v>40</v>
      </c>
      <c r="E320" s="55" t="str">
        <f t="shared" si="5"/>
        <v>Wolfson40</v>
      </c>
      <c r="F320" s="88" t="s">
        <v>767</v>
      </c>
      <c r="G320" s="88" t="s">
        <v>903</v>
      </c>
      <c r="H320" s="88" t="s">
        <v>903</v>
      </c>
      <c r="I320" s="88" t="s">
        <v>61</v>
      </c>
      <c r="J320" s="88" t="s">
        <v>915</v>
      </c>
    </row>
    <row r="321" spans="1:10" s="88" customFormat="1" x14ac:dyDescent="0.25">
      <c r="A321" s="20" t="s">
        <v>618</v>
      </c>
      <c r="B321" s="23" t="s">
        <v>936</v>
      </c>
      <c r="C321" s="16" t="s">
        <v>317</v>
      </c>
      <c r="D321" s="63">
        <v>41</v>
      </c>
      <c r="E321" s="55" t="str">
        <f t="shared" si="5"/>
        <v>Wolfson41</v>
      </c>
      <c r="F321" s="88" t="s">
        <v>767</v>
      </c>
      <c r="G321" s="88" t="s">
        <v>903</v>
      </c>
      <c r="H321" s="88" t="s">
        <v>903</v>
      </c>
      <c r="I321" s="88" t="s">
        <v>63</v>
      </c>
      <c r="J321" s="88" t="s">
        <v>915</v>
      </c>
    </row>
    <row r="322" spans="1:10" s="88" customFormat="1" x14ac:dyDescent="0.25">
      <c r="A322" s="20" t="s">
        <v>619</v>
      </c>
      <c r="B322" s="23" t="s">
        <v>937</v>
      </c>
      <c r="C322" s="16" t="s">
        <v>317</v>
      </c>
      <c r="D322" s="63">
        <v>42</v>
      </c>
      <c r="E322" s="55" t="str">
        <f t="shared" si="5"/>
        <v>Wolfson42</v>
      </c>
      <c r="F322" s="88" t="s">
        <v>767</v>
      </c>
      <c r="G322" s="88" t="s">
        <v>903</v>
      </c>
      <c r="H322" s="88" t="s">
        <v>903</v>
      </c>
      <c r="I322" s="88" t="s">
        <v>65</v>
      </c>
      <c r="J322" s="88" t="s">
        <v>915</v>
      </c>
    </row>
    <row r="323" spans="1:10" s="88" customFormat="1" x14ac:dyDescent="0.25">
      <c r="A323" s="20" t="s">
        <v>620</v>
      </c>
      <c r="B323" s="23" t="s">
        <v>938</v>
      </c>
      <c r="C323" s="16" t="s">
        <v>317</v>
      </c>
      <c r="D323" s="63">
        <v>43</v>
      </c>
      <c r="E323" s="55" t="str">
        <f t="shared" si="5"/>
        <v>Wolfson43</v>
      </c>
      <c r="F323" s="88" t="s">
        <v>767</v>
      </c>
      <c r="G323" s="88" t="s">
        <v>903</v>
      </c>
      <c r="H323" s="88" t="s">
        <v>903</v>
      </c>
      <c r="I323" s="88" t="s">
        <v>66</v>
      </c>
      <c r="J323" s="88" t="s">
        <v>915</v>
      </c>
    </row>
    <row r="324" spans="1:10" s="88" customFormat="1" x14ac:dyDescent="0.25">
      <c r="A324" s="20" t="s">
        <v>621</v>
      </c>
      <c r="B324" s="23" t="s">
        <v>939</v>
      </c>
      <c r="C324" s="16" t="s">
        <v>317</v>
      </c>
      <c r="D324" s="63">
        <v>44</v>
      </c>
      <c r="E324" s="55" t="str">
        <f t="shared" si="5"/>
        <v>Wolfson44</v>
      </c>
      <c r="F324" s="88" t="s">
        <v>767</v>
      </c>
      <c r="G324" s="88" t="s">
        <v>903</v>
      </c>
      <c r="H324" s="88" t="s">
        <v>903</v>
      </c>
      <c r="I324" s="88" t="s">
        <v>893</v>
      </c>
      <c r="J324" s="88" t="s">
        <v>915</v>
      </c>
    </row>
    <row r="325" spans="1:10" s="88" customFormat="1" x14ac:dyDescent="0.25">
      <c r="A325" s="20" t="s">
        <v>622</v>
      </c>
      <c r="B325" s="23" t="s">
        <v>940</v>
      </c>
      <c r="C325" s="16" t="s">
        <v>317</v>
      </c>
      <c r="D325" s="63">
        <v>45</v>
      </c>
      <c r="E325" s="55" t="str">
        <f t="shared" si="5"/>
        <v>Wolfson45</v>
      </c>
      <c r="F325" s="88" t="s">
        <v>767</v>
      </c>
      <c r="G325" s="88" t="s">
        <v>903</v>
      </c>
      <c r="H325" s="88" t="s">
        <v>903</v>
      </c>
      <c r="I325" s="88" t="s">
        <v>63</v>
      </c>
      <c r="J325" s="88" t="s">
        <v>915</v>
      </c>
    </row>
    <row r="326" spans="1:10" s="88" customFormat="1" x14ac:dyDescent="0.25">
      <c r="A326" s="20" t="s">
        <v>623</v>
      </c>
      <c r="B326" s="23" t="s">
        <v>941</v>
      </c>
      <c r="C326" s="16" t="s">
        <v>317</v>
      </c>
      <c r="D326" s="63">
        <v>46</v>
      </c>
      <c r="E326" s="55" t="str">
        <f t="shared" si="5"/>
        <v>Wolfson46</v>
      </c>
      <c r="F326" s="88" t="s">
        <v>767</v>
      </c>
      <c r="G326" s="88" t="s">
        <v>903</v>
      </c>
      <c r="H326" s="88" t="s">
        <v>903</v>
      </c>
      <c r="I326" s="88" t="s">
        <v>116</v>
      </c>
      <c r="J326" s="88" t="s">
        <v>915</v>
      </c>
    </row>
    <row r="327" spans="1:10" s="88" customFormat="1" x14ac:dyDescent="0.25">
      <c r="A327" s="20" t="s">
        <v>624</v>
      </c>
      <c r="B327" s="23" t="s">
        <v>942</v>
      </c>
      <c r="C327" s="16" t="s">
        <v>317</v>
      </c>
      <c r="D327" s="63">
        <v>47</v>
      </c>
      <c r="E327" s="55" t="str">
        <f>C327&amp;D327</f>
        <v>Wolfson47</v>
      </c>
      <c r="F327" s="88" t="s">
        <v>767</v>
      </c>
      <c r="G327" s="88" t="s">
        <v>903</v>
      </c>
      <c r="H327" s="88" t="s">
        <v>903</v>
      </c>
      <c r="I327" s="88" t="s">
        <v>895</v>
      </c>
      <c r="J327" s="88" t="s">
        <v>915</v>
      </c>
    </row>
    <row r="328" spans="1:10" s="88" customFormat="1" x14ac:dyDescent="0.25">
      <c r="A328" s="20" t="s">
        <v>625</v>
      </c>
      <c r="B328" s="23" t="s">
        <v>943</v>
      </c>
      <c r="C328" s="16" t="s">
        <v>317</v>
      </c>
      <c r="D328" s="63">
        <v>48</v>
      </c>
      <c r="E328" s="55" t="str">
        <f t="shared" si="5"/>
        <v>Wolfson48</v>
      </c>
      <c r="F328" s="88" t="s">
        <v>767</v>
      </c>
      <c r="G328" s="88" t="s">
        <v>903</v>
      </c>
      <c r="H328" s="88" t="s">
        <v>903</v>
      </c>
      <c r="I328" s="88" t="s">
        <v>102</v>
      </c>
      <c r="J328" s="88" t="s">
        <v>915</v>
      </c>
    </row>
    <row r="329" spans="1:10" s="88" customFormat="1" x14ac:dyDescent="0.25">
      <c r="A329" s="20" t="s">
        <v>626</v>
      </c>
      <c r="B329" s="23" t="s">
        <v>944</v>
      </c>
      <c r="C329" s="16" t="s">
        <v>317</v>
      </c>
      <c r="D329" s="63">
        <v>49</v>
      </c>
      <c r="E329" s="55" t="str">
        <f t="shared" si="5"/>
        <v>Wolfson49</v>
      </c>
      <c r="F329" s="88" t="s">
        <v>767</v>
      </c>
      <c r="G329" s="88" t="s">
        <v>903</v>
      </c>
      <c r="H329" s="88" t="s">
        <v>903</v>
      </c>
      <c r="I329" s="88" t="s">
        <v>60</v>
      </c>
      <c r="J329" s="88" t="s">
        <v>915</v>
      </c>
    </row>
    <row r="330" spans="1:10" s="88" customFormat="1" x14ac:dyDescent="0.25">
      <c r="A330" s="20" t="s">
        <v>627</v>
      </c>
      <c r="B330" s="23" t="s">
        <v>945</v>
      </c>
      <c r="C330" s="16" t="s">
        <v>317</v>
      </c>
      <c r="D330" s="63">
        <v>50</v>
      </c>
      <c r="E330" s="55" t="str">
        <f t="shared" si="5"/>
        <v>Wolfson50</v>
      </c>
      <c r="F330" s="88" t="s">
        <v>767</v>
      </c>
      <c r="G330" s="88" t="s">
        <v>903</v>
      </c>
      <c r="H330" s="88" t="s">
        <v>903</v>
      </c>
      <c r="I330" s="88" t="s">
        <v>85</v>
      </c>
      <c r="J330" s="88" t="s">
        <v>915</v>
      </c>
    </row>
    <row r="331" spans="1:10" s="88" customFormat="1" x14ac:dyDescent="0.25">
      <c r="A331" s="20" t="s">
        <v>628</v>
      </c>
      <c r="B331" s="23" t="s">
        <v>946</v>
      </c>
      <c r="C331" s="16" t="s">
        <v>317</v>
      </c>
      <c r="D331" s="63">
        <v>51</v>
      </c>
      <c r="E331" s="55" t="str">
        <f t="shared" ref="E331:E343" si="6">C331&amp;D331</f>
        <v>Wolfson51</v>
      </c>
      <c r="F331" s="88" t="s">
        <v>767</v>
      </c>
      <c r="G331" s="88" t="s">
        <v>903</v>
      </c>
      <c r="H331" s="88" t="s">
        <v>903</v>
      </c>
      <c r="I331" s="88" t="s">
        <v>84</v>
      </c>
      <c r="J331" s="88" t="s">
        <v>915</v>
      </c>
    </row>
    <row r="332" spans="1:10" s="88" customFormat="1" x14ac:dyDescent="0.25">
      <c r="A332" s="20" t="s">
        <v>629</v>
      </c>
      <c r="B332" s="23" t="s">
        <v>947</v>
      </c>
      <c r="C332" s="16" t="s">
        <v>317</v>
      </c>
      <c r="D332" s="63">
        <v>52</v>
      </c>
      <c r="E332" s="55" t="str">
        <f t="shared" si="6"/>
        <v>Wolfson52</v>
      </c>
      <c r="F332" s="88" t="s">
        <v>767</v>
      </c>
      <c r="G332" s="88" t="s">
        <v>903</v>
      </c>
      <c r="H332" s="88" t="s">
        <v>903</v>
      </c>
      <c r="I332" s="88" t="s">
        <v>86</v>
      </c>
      <c r="J332" s="88" t="s">
        <v>915</v>
      </c>
    </row>
    <row r="333" spans="1:10" s="88" customFormat="1" x14ac:dyDescent="0.25">
      <c r="A333" s="20" t="s">
        <v>630</v>
      </c>
      <c r="B333" s="23" t="s">
        <v>948</v>
      </c>
      <c r="C333" s="16" t="s">
        <v>317</v>
      </c>
      <c r="D333" s="63">
        <v>53</v>
      </c>
      <c r="E333" s="55" t="str">
        <f t="shared" si="6"/>
        <v>Wolfson53</v>
      </c>
      <c r="F333" s="88" t="s">
        <v>767</v>
      </c>
      <c r="G333" s="88" t="s">
        <v>903</v>
      </c>
      <c r="H333" s="88" t="s">
        <v>903</v>
      </c>
      <c r="I333" s="88" t="s">
        <v>898</v>
      </c>
      <c r="J333" s="88" t="s">
        <v>915</v>
      </c>
    </row>
    <row r="334" spans="1:10" s="88" customFormat="1" x14ac:dyDescent="0.25">
      <c r="A334" s="20" t="s">
        <v>631</v>
      </c>
      <c r="B334" s="23" t="s">
        <v>949</v>
      </c>
      <c r="C334" s="16" t="s">
        <v>317</v>
      </c>
      <c r="D334" s="63">
        <v>54</v>
      </c>
      <c r="E334" s="55" t="str">
        <f t="shared" si="6"/>
        <v>Wolfson54</v>
      </c>
      <c r="F334" s="88" t="s">
        <v>767</v>
      </c>
      <c r="G334" s="88" t="s">
        <v>903</v>
      </c>
      <c r="H334" s="88" t="s">
        <v>903</v>
      </c>
      <c r="I334" s="88" t="s">
        <v>95</v>
      </c>
      <c r="J334" s="88" t="s">
        <v>915</v>
      </c>
    </row>
    <row r="335" spans="1:10" s="88" customFormat="1" x14ac:dyDescent="0.25">
      <c r="A335" s="20" t="s">
        <v>632</v>
      </c>
      <c r="B335" s="23" t="s">
        <v>950</v>
      </c>
      <c r="C335" s="16" t="s">
        <v>317</v>
      </c>
      <c r="D335" s="63">
        <v>55</v>
      </c>
      <c r="E335" s="55" t="str">
        <f t="shared" si="6"/>
        <v>Wolfson55</v>
      </c>
      <c r="F335" s="88" t="s">
        <v>767</v>
      </c>
      <c r="G335" s="88" t="s">
        <v>903</v>
      </c>
      <c r="H335" s="88" t="s">
        <v>903</v>
      </c>
      <c r="I335" s="88" t="s">
        <v>95</v>
      </c>
      <c r="J335" s="88" t="s">
        <v>915</v>
      </c>
    </row>
    <row r="336" spans="1:10" s="88" customFormat="1" x14ac:dyDescent="0.25">
      <c r="A336" s="20" t="s">
        <v>633</v>
      </c>
      <c r="B336" s="23" t="s">
        <v>951</v>
      </c>
      <c r="C336" s="16" t="s">
        <v>317</v>
      </c>
      <c r="D336" s="63">
        <v>56</v>
      </c>
      <c r="E336" s="55" t="str">
        <f t="shared" si="6"/>
        <v>Wolfson56</v>
      </c>
      <c r="F336" s="88" t="s">
        <v>767</v>
      </c>
      <c r="G336" s="88" t="s">
        <v>903</v>
      </c>
      <c r="H336" s="88" t="s">
        <v>903</v>
      </c>
      <c r="I336" s="88" t="s">
        <v>40</v>
      </c>
      <c r="J336" s="88" t="s">
        <v>915</v>
      </c>
    </row>
    <row r="337" spans="1:10" s="88" customFormat="1" x14ac:dyDescent="0.25">
      <c r="A337" s="20" t="s">
        <v>634</v>
      </c>
      <c r="B337" s="23" t="s">
        <v>952</v>
      </c>
      <c r="C337" s="16" t="s">
        <v>317</v>
      </c>
      <c r="D337" s="63">
        <v>57</v>
      </c>
      <c r="E337" s="55" t="str">
        <f t="shared" si="6"/>
        <v>Wolfson57</v>
      </c>
      <c r="F337" s="88" t="s">
        <v>767</v>
      </c>
      <c r="G337" s="88" t="s">
        <v>903</v>
      </c>
      <c r="H337" s="88" t="s">
        <v>903</v>
      </c>
      <c r="I337" s="88" t="s">
        <v>97</v>
      </c>
      <c r="J337" s="88" t="s">
        <v>915</v>
      </c>
    </row>
    <row r="338" spans="1:10" s="88" customFormat="1" x14ac:dyDescent="0.25">
      <c r="A338" s="20" t="s">
        <v>635</v>
      </c>
      <c r="B338" s="23" t="s">
        <v>953</v>
      </c>
      <c r="C338" s="16" t="s">
        <v>317</v>
      </c>
      <c r="D338" s="63">
        <v>58</v>
      </c>
      <c r="E338" s="55" t="str">
        <f t="shared" si="6"/>
        <v>Wolfson58</v>
      </c>
      <c r="F338" s="88" t="s">
        <v>767</v>
      </c>
      <c r="G338" s="88" t="s">
        <v>903</v>
      </c>
      <c r="H338" s="88" t="s">
        <v>903</v>
      </c>
      <c r="I338" s="88" t="s">
        <v>856</v>
      </c>
      <c r="J338" s="88" t="s">
        <v>915</v>
      </c>
    </row>
    <row r="339" spans="1:10" s="88" customFormat="1" x14ac:dyDescent="0.25">
      <c r="A339" s="20" t="s">
        <v>636</v>
      </c>
      <c r="B339" s="23" t="s">
        <v>954</v>
      </c>
      <c r="C339" s="16" t="s">
        <v>317</v>
      </c>
      <c r="D339" s="63">
        <v>59</v>
      </c>
      <c r="E339" s="55" t="str">
        <f t="shared" si="6"/>
        <v>Wolfson59</v>
      </c>
      <c r="F339" s="88" t="s">
        <v>767</v>
      </c>
      <c r="G339" s="88" t="s">
        <v>903</v>
      </c>
      <c r="H339" s="88" t="s">
        <v>903</v>
      </c>
      <c r="I339" s="88" t="s">
        <v>796</v>
      </c>
      <c r="J339" s="88" t="s">
        <v>915</v>
      </c>
    </row>
    <row r="340" spans="1:10" s="88" customFormat="1" x14ac:dyDescent="0.25">
      <c r="A340" s="20" t="s">
        <v>637</v>
      </c>
      <c r="B340" s="23" t="s">
        <v>955</v>
      </c>
      <c r="C340" s="16" t="s">
        <v>317</v>
      </c>
      <c r="D340" s="63">
        <v>60</v>
      </c>
      <c r="E340" s="55" t="str">
        <f t="shared" si="6"/>
        <v>Wolfson60</v>
      </c>
      <c r="F340" s="88" t="s">
        <v>767</v>
      </c>
      <c r="G340" s="88" t="s">
        <v>903</v>
      </c>
      <c r="H340" s="88" t="s">
        <v>903</v>
      </c>
      <c r="I340" s="88" t="s">
        <v>59</v>
      </c>
      <c r="J340" s="88" t="s">
        <v>915</v>
      </c>
    </row>
    <row r="341" spans="1:10" s="88" customFormat="1" x14ac:dyDescent="0.25">
      <c r="A341" s="20" t="s">
        <v>638</v>
      </c>
      <c r="B341" s="23" t="s">
        <v>956</v>
      </c>
      <c r="C341" s="16" t="s">
        <v>317</v>
      </c>
      <c r="D341" s="63">
        <v>61</v>
      </c>
      <c r="E341" s="55" t="str">
        <f t="shared" si="6"/>
        <v>Wolfson61</v>
      </c>
      <c r="F341" s="88" t="s">
        <v>767</v>
      </c>
      <c r="G341" s="88" t="s">
        <v>903</v>
      </c>
      <c r="H341" s="88" t="s">
        <v>903</v>
      </c>
      <c r="I341" s="88" t="s">
        <v>120</v>
      </c>
      <c r="J341" s="88" t="s">
        <v>915</v>
      </c>
    </row>
    <row r="342" spans="1:10" s="88" customFormat="1" x14ac:dyDescent="0.25">
      <c r="A342" s="20" t="s">
        <v>639</v>
      </c>
      <c r="B342" s="23" t="s">
        <v>957</v>
      </c>
      <c r="C342" s="16" t="s">
        <v>317</v>
      </c>
      <c r="D342" s="63">
        <v>62</v>
      </c>
      <c r="E342" s="55" t="str">
        <f t="shared" si="6"/>
        <v>Wolfson62</v>
      </c>
      <c r="F342" s="88" t="s">
        <v>767</v>
      </c>
      <c r="G342" s="88" t="s">
        <v>903</v>
      </c>
      <c r="H342" s="88" t="s">
        <v>903</v>
      </c>
      <c r="I342" s="88" t="s">
        <v>121</v>
      </c>
      <c r="J342" s="88" t="s">
        <v>915</v>
      </c>
    </row>
    <row r="343" spans="1:10" s="88" customFormat="1" x14ac:dyDescent="0.25">
      <c r="A343" s="20" t="s">
        <v>878</v>
      </c>
      <c r="B343" s="23" t="s">
        <v>958</v>
      </c>
      <c r="C343" s="16" t="s">
        <v>317</v>
      </c>
      <c r="D343" s="63">
        <v>63</v>
      </c>
      <c r="E343" s="55" t="str">
        <f t="shared" si="6"/>
        <v>Wolfson63</v>
      </c>
      <c r="F343" s="88" t="s">
        <v>767</v>
      </c>
      <c r="G343" s="88" t="s">
        <v>903</v>
      </c>
      <c r="H343" s="88" t="s">
        <v>903</v>
      </c>
      <c r="I343" s="88" t="s">
        <v>125</v>
      </c>
      <c r="J343" s="88" t="s">
        <v>915</v>
      </c>
    </row>
  </sheetData>
  <autoFilter ref="A1:I343" xr:uid="{0150C506-99ED-4081-A527-69031C6FB7F6}">
    <sortState xmlns:xlrd2="http://schemas.microsoft.com/office/spreadsheetml/2017/richdata2" ref="A2:I343">
      <sortCondition ref="C2:C343"/>
      <sortCondition ref="F2:F343"/>
      <sortCondition ref="B2:B343"/>
    </sortState>
  </autoFilter>
  <phoneticPr fontId="42" type="noConversion"/>
  <conditionalFormatting sqref="B19:C19 B28 B30:C31 B46:C56 B33:C41 B43:C43">
    <cfRule type="expression" dxfId="9" priority="49" stopIfTrue="1">
      <formula>$D19="No return"</formula>
    </cfRule>
  </conditionalFormatting>
  <conditionalFormatting sqref="B29">
    <cfRule type="expression" dxfId="8" priority="10" stopIfTrue="1">
      <formula>$D29="No return"</formula>
    </cfRule>
  </conditionalFormatting>
  <conditionalFormatting sqref="B20:C20">
    <cfRule type="expression" dxfId="7" priority="9" stopIfTrue="1">
      <formula>$D20="No return"</formula>
    </cfRule>
  </conditionalFormatting>
  <conditionalFormatting sqref="B32:C32">
    <cfRule type="expression" dxfId="6" priority="8" stopIfTrue="1">
      <formula>$D32="No return"</formula>
    </cfRule>
  </conditionalFormatting>
  <conditionalFormatting sqref="B42:C42">
    <cfRule type="expression" dxfId="5" priority="7" stopIfTrue="1">
      <formula>$D42="No return"</formula>
    </cfRule>
  </conditionalFormatting>
  <conditionalFormatting sqref="B45:C45">
    <cfRule type="expression" dxfId="4" priority="6" stopIfTrue="1">
      <formula>$D45="No return"</formula>
    </cfRule>
  </conditionalFormatting>
  <conditionalFormatting sqref="B57:C57">
    <cfRule type="expression" dxfId="3" priority="5" stopIfTrue="1">
      <formula>$D57="No return"</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2F59-1CA9-4584-BE35-26218345AA34}">
  <sheetPr codeName="Sheet5"/>
  <dimension ref="A1:D59"/>
  <sheetViews>
    <sheetView zoomScale="90" zoomScaleNormal="90" workbookViewId="0">
      <selection activeCell="A29" sqref="A29"/>
    </sheetView>
  </sheetViews>
  <sheetFormatPr defaultRowHeight="13.2" x14ac:dyDescent="0.25"/>
  <cols>
    <col min="1" max="1" width="48.88671875" customWidth="1"/>
    <col min="2" max="2" width="20.5546875" bestFit="1" customWidth="1"/>
    <col min="3" max="3" width="16.33203125" bestFit="1" customWidth="1"/>
  </cols>
  <sheetData>
    <row r="1" spans="1:4" x14ac:dyDescent="0.25">
      <c r="A1" s="7" t="s">
        <v>808</v>
      </c>
      <c r="B1" s="8" t="s">
        <v>804</v>
      </c>
      <c r="C1" s="8" t="s">
        <v>805</v>
      </c>
      <c r="D1" s="8" t="s">
        <v>803</v>
      </c>
    </row>
    <row r="2" spans="1:4" x14ac:dyDescent="0.25">
      <c r="A2" s="7"/>
    </row>
    <row r="3" spans="1:4" x14ac:dyDescent="0.25">
      <c r="A3" s="17" t="s">
        <v>208</v>
      </c>
      <c r="B3" s="88" t="s">
        <v>860</v>
      </c>
      <c r="C3" t="s">
        <v>190</v>
      </c>
    </row>
    <row r="4" spans="1:4" x14ac:dyDescent="0.25">
      <c r="A4" s="17" t="s">
        <v>168</v>
      </c>
      <c r="B4" s="88" t="s">
        <v>768</v>
      </c>
      <c r="C4" t="s">
        <v>771</v>
      </c>
    </row>
    <row r="5" spans="1:4" x14ac:dyDescent="0.25">
      <c r="A5" s="17" t="s">
        <v>686</v>
      </c>
      <c r="B5" s="88" t="s">
        <v>772</v>
      </c>
      <c r="C5" t="s">
        <v>806</v>
      </c>
    </row>
    <row r="6" spans="1:4" x14ac:dyDescent="0.25">
      <c r="A6" s="17" t="s">
        <v>191</v>
      </c>
      <c r="B6" s="88" t="s">
        <v>768</v>
      </c>
      <c r="C6" t="s">
        <v>806</v>
      </c>
    </row>
    <row r="7" spans="1:4" x14ac:dyDescent="0.25">
      <c r="A7" s="17" t="s">
        <v>687</v>
      </c>
      <c r="B7" s="88" t="s">
        <v>772</v>
      </c>
      <c r="C7" t="s">
        <v>806</v>
      </c>
    </row>
    <row r="8" spans="1:4" x14ac:dyDescent="0.25">
      <c r="A8" s="17" t="s">
        <v>197</v>
      </c>
      <c r="B8" s="88" t="s">
        <v>768</v>
      </c>
      <c r="C8" t="s">
        <v>190</v>
      </c>
    </row>
    <row r="9" spans="1:4" x14ac:dyDescent="0.25">
      <c r="A9" s="17" t="s">
        <v>209</v>
      </c>
      <c r="B9" s="88" t="s">
        <v>768</v>
      </c>
      <c r="C9" t="s">
        <v>771</v>
      </c>
    </row>
    <row r="10" spans="1:4" x14ac:dyDescent="0.25">
      <c r="A10" s="17" t="s">
        <v>210</v>
      </c>
      <c r="B10" s="88" t="s">
        <v>772</v>
      </c>
      <c r="C10" t="s">
        <v>806</v>
      </c>
    </row>
    <row r="11" spans="1:4" x14ac:dyDescent="0.25">
      <c r="A11" s="17" t="s">
        <v>211</v>
      </c>
      <c r="B11" s="88" t="s">
        <v>768</v>
      </c>
      <c r="C11" t="s">
        <v>806</v>
      </c>
    </row>
    <row r="12" spans="1:4" x14ac:dyDescent="0.25">
      <c r="A12" s="17" t="s">
        <v>159</v>
      </c>
      <c r="B12" s="88" t="s">
        <v>860</v>
      </c>
      <c r="C12" t="s">
        <v>806</v>
      </c>
    </row>
    <row r="13" spans="1:4" x14ac:dyDescent="0.25">
      <c r="A13" s="17" t="s">
        <v>213</v>
      </c>
      <c r="B13" t="s">
        <v>768</v>
      </c>
      <c r="C13" t="s">
        <v>902</v>
      </c>
      <c r="D13" t="s">
        <v>903</v>
      </c>
    </row>
    <row r="14" spans="1:4" x14ac:dyDescent="0.25">
      <c r="A14" s="17" t="s">
        <v>158</v>
      </c>
      <c r="B14" t="s">
        <v>768</v>
      </c>
      <c r="C14" t="s">
        <v>720</v>
      </c>
    </row>
    <row r="15" spans="1:4" x14ac:dyDescent="0.25">
      <c r="A15" s="17" t="s">
        <v>229</v>
      </c>
      <c r="B15" t="s">
        <v>768</v>
      </c>
      <c r="C15" t="s">
        <v>806</v>
      </c>
    </row>
    <row r="16" spans="1:4" x14ac:dyDescent="0.25">
      <c r="A16" s="17" t="s">
        <v>236</v>
      </c>
      <c r="B16" t="s">
        <v>768</v>
      </c>
      <c r="C16" t="s">
        <v>720</v>
      </c>
    </row>
    <row r="17" spans="1:4" x14ac:dyDescent="0.25">
      <c r="A17" s="17" t="s">
        <v>254</v>
      </c>
      <c r="B17" t="s">
        <v>768</v>
      </c>
      <c r="C17" t="s">
        <v>806</v>
      </c>
    </row>
    <row r="18" spans="1:4" x14ac:dyDescent="0.25">
      <c r="A18" s="17" t="s">
        <v>265</v>
      </c>
      <c r="B18" t="s">
        <v>768</v>
      </c>
      <c r="C18" t="s">
        <v>190</v>
      </c>
    </row>
    <row r="19" spans="1:4" x14ac:dyDescent="0.25">
      <c r="A19" s="17" t="s">
        <v>301</v>
      </c>
      <c r="B19" t="s">
        <v>768</v>
      </c>
      <c r="C19" t="s">
        <v>806</v>
      </c>
    </row>
    <row r="20" spans="1:4" x14ac:dyDescent="0.25">
      <c r="A20" s="17" t="s">
        <v>294</v>
      </c>
      <c r="B20" t="s">
        <v>768</v>
      </c>
      <c r="C20" t="s">
        <v>190</v>
      </c>
    </row>
    <row r="21" spans="1:4" x14ac:dyDescent="0.25">
      <c r="A21" s="17" t="s">
        <v>312</v>
      </c>
      <c r="B21" t="s">
        <v>807</v>
      </c>
      <c r="C21" t="s">
        <v>806</v>
      </c>
    </row>
    <row r="22" spans="1:4" x14ac:dyDescent="0.25">
      <c r="A22" s="87" t="s">
        <v>313</v>
      </c>
      <c r="B22" s="86" t="s">
        <v>768</v>
      </c>
      <c r="C22" s="86" t="s">
        <v>806</v>
      </c>
      <c r="D22" s="86" t="s">
        <v>962</v>
      </c>
    </row>
    <row r="23" spans="1:4" x14ac:dyDescent="0.25">
      <c r="A23" s="17" t="s">
        <v>761</v>
      </c>
      <c r="B23" t="s">
        <v>772</v>
      </c>
      <c r="C23" t="s">
        <v>806</v>
      </c>
    </row>
    <row r="24" spans="1:4" x14ac:dyDescent="0.25">
      <c r="A24" s="17" t="s">
        <v>317</v>
      </c>
      <c r="B24" t="s">
        <v>768</v>
      </c>
      <c r="C24" t="s">
        <v>902</v>
      </c>
      <c r="D24" t="s">
        <v>903</v>
      </c>
    </row>
    <row r="26" spans="1:4" x14ac:dyDescent="0.25">
      <c r="A26" s="17"/>
    </row>
    <row r="27" spans="1:4" x14ac:dyDescent="0.25">
      <c r="A27" s="7" t="s">
        <v>153</v>
      </c>
    </row>
    <row r="28" spans="1:4" x14ac:dyDescent="0.25">
      <c r="A28" s="7" t="s">
        <v>723</v>
      </c>
    </row>
    <row r="29" spans="1:4" x14ac:dyDescent="0.25">
      <c r="A29" s="17" t="s">
        <v>154</v>
      </c>
    </row>
    <row r="30" spans="1:4" x14ac:dyDescent="0.25">
      <c r="A30" s="17" t="s">
        <v>197</v>
      </c>
    </row>
    <row r="31" spans="1:4" x14ac:dyDescent="0.25">
      <c r="A31" s="17" t="s">
        <v>155</v>
      </c>
    </row>
    <row r="32" spans="1:4" x14ac:dyDescent="0.25">
      <c r="A32" s="17" t="s">
        <v>156</v>
      </c>
    </row>
    <row r="34" spans="1:1" x14ac:dyDescent="0.25">
      <c r="A34" s="7" t="s">
        <v>724</v>
      </c>
    </row>
    <row r="35" spans="1:1" x14ac:dyDescent="0.25">
      <c r="A35" s="17" t="s">
        <v>157</v>
      </c>
    </row>
    <row r="36" spans="1:1" x14ac:dyDescent="0.25">
      <c r="A36" s="17" t="s">
        <v>158</v>
      </c>
    </row>
    <row r="37" spans="1:1" x14ac:dyDescent="0.25">
      <c r="A37" s="8"/>
    </row>
    <row r="38" spans="1:1" x14ac:dyDescent="0.25">
      <c r="A38" s="5" t="s">
        <v>725</v>
      </c>
    </row>
    <row r="39" spans="1:1" x14ac:dyDescent="0.25">
      <c r="A39" s="60" t="s">
        <v>312</v>
      </c>
    </row>
    <row r="40" spans="1:1" x14ac:dyDescent="0.25">
      <c r="A40" s="60" t="s">
        <v>722</v>
      </c>
    </row>
    <row r="42" spans="1:1" x14ac:dyDescent="0.25">
      <c r="A42" s="7" t="s">
        <v>728</v>
      </c>
    </row>
    <row r="43" spans="1:1" x14ac:dyDescent="0.25">
      <c r="A43" s="17" t="s">
        <v>168</v>
      </c>
    </row>
    <row r="44" spans="1:1" x14ac:dyDescent="0.25">
      <c r="A44" s="17" t="s">
        <v>210</v>
      </c>
    </row>
    <row r="45" spans="1:1" x14ac:dyDescent="0.25">
      <c r="A45" s="17" t="s">
        <v>209</v>
      </c>
    </row>
    <row r="47" spans="1:1" x14ac:dyDescent="0.25">
      <c r="A47" s="7" t="s">
        <v>773</v>
      </c>
    </row>
    <row r="48" spans="1:1" x14ac:dyDescent="0.25">
      <c r="A48" s="17" t="s">
        <v>210</v>
      </c>
    </row>
    <row r="49" spans="1:1" x14ac:dyDescent="0.25">
      <c r="A49" s="17" t="s">
        <v>687</v>
      </c>
    </row>
    <row r="50" spans="1:1" x14ac:dyDescent="0.25">
      <c r="A50" s="17" t="s">
        <v>761</v>
      </c>
    </row>
    <row r="51" spans="1:1" x14ac:dyDescent="0.25">
      <c r="A51" s="17" t="s">
        <v>686</v>
      </c>
    </row>
    <row r="53" spans="1:1" x14ac:dyDescent="0.25">
      <c r="A53" s="7" t="s">
        <v>861</v>
      </c>
    </row>
    <row r="54" spans="1:1" x14ac:dyDescent="0.25">
      <c r="A54" s="17" t="s">
        <v>208</v>
      </c>
    </row>
    <row r="55" spans="1:1" x14ac:dyDescent="0.25">
      <c r="A55" s="17" t="s">
        <v>159</v>
      </c>
    </row>
    <row r="57" spans="1:1" x14ac:dyDescent="0.25">
      <c r="A57" s="7" t="s">
        <v>904</v>
      </c>
    </row>
    <row r="58" spans="1:1" x14ac:dyDescent="0.25">
      <c r="A58" s="17" t="s">
        <v>213</v>
      </c>
    </row>
    <row r="59" spans="1:1" x14ac:dyDescent="0.25">
      <c r="A59" s="17" t="s">
        <v>317</v>
      </c>
    </row>
  </sheetData>
  <conditionalFormatting sqref="A4">
    <cfRule type="expression" dxfId="2" priority="3" stopIfTrue="1">
      <formula>$D3="No return"</formula>
    </cfRule>
  </conditionalFormatting>
  <conditionalFormatting sqref="A6">
    <cfRule type="expression" dxfId="1" priority="2" stopIfTrue="1">
      <formula>$D4="No return"</formula>
    </cfRule>
  </conditionalFormatting>
  <conditionalFormatting sqref="A43">
    <cfRule type="expression" dxfId="0" priority="1" stopIfTrue="1">
      <formula>$D42="No return"</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BBF92-2A7B-4A5A-AB58-5D45EA88E2DE}">
  <sheetPr codeName="Sheet6"/>
  <dimension ref="A3:A494"/>
  <sheetViews>
    <sheetView topLeftCell="A487" zoomScale="90" zoomScaleNormal="90" workbookViewId="0">
      <selection activeCell="A4" sqref="A4"/>
    </sheetView>
  </sheetViews>
  <sheetFormatPr defaultRowHeight="13.2" x14ac:dyDescent="0.25"/>
  <cols>
    <col min="1" max="1" width="70.109375" bestFit="1" customWidth="1"/>
    <col min="2" max="2" width="6.44140625" bestFit="1" customWidth="1"/>
    <col min="3" max="3" width="9.88671875" bestFit="1" customWidth="1"/>
    <col min="4" max="4" width="11.44140625" bestFit="1" customWidth="1"/>
    <col min="5" max="5" width="11.109375" bestFit="1" customWidth="1"/>
    <col min="6" max="6" width="12.77734375" bestFit="1" customWidth="1"/>
    <col min="7" max="7" width="24.5546875" bestFit="1" customWidth="1"/>
    <col min="8" max="8" width="7" bestFit="1" customWidth="1"/>
    <col min="9" max="9" width="11.33203125" bestFit="1" customWidth="1"/>
    <col min="10" max="10" width="7" bestFit="1" customWidth="1"/>
    <col min="11" max="11" width="11.33203125" bestFit="1" customWidth="1"/>
    <col min="12" max="12" width="30.88671875" bestFit="1" customWidth="1"/>
    <col min="13" max="13" width="26.6640625" bestFit="1" customWidth="1"/>
    <col min="14" max="14" width="19.109375" bestFit="1" customWidth="1"/>
    <col min="15" max="15" width="14.88671875" bestFit="1" customWidth="1"/>
    <col min="16" max="16" width="17.33203125" bestFit="1" customWidth="1"/>
    <col min="17" max="17" width="15.5546875" bestFit="1" customWidth="1"/>
    <col min="18" max="18" width="19" bestFit="1" customWidth="1"/>
    <col min="19" max="19" width="18.5546875" bestFit="1" customWidth="1"/>
    <col min="20" max="20" width="21.77734375" bestFit="1" customWidth="1"/>
    <col min="21" max="21" width="20" bestFit="1" customWidth="1"/>
    <col min="22" max="22" width="18.44140625" bestFit="1" customWidth="1"/>
    <col min="23" max="23" width="21.44140625" bestFit="1" customWidth="1"/>
    <col min="24" max="24" width="44.88671875" bestFit="1" customWidth="1"/>
    <col min="25" max="25" width="44.44140625" bestFit="1" customWidth="1"/>
    <col min="26" max="26" width="22.5546875" bestFit="1" customWidth="1"/>
    <col min="27" max="27" width="20.44140625" bestFit="1" customWidth="1"/>
    <col min="28" max="28" width="22.21875" bestFit="1" customWidth="1"/>
    <col min="29" max="29" width="20.109375" bestFit="1" customWidth="1"/>
    <col min="30" max="30" width="19.33203125" bestFit="1" customWidth="1"/>
    <col min="31" max="31" width="17.33203125" bestFit="1" customWidth="1"/>
    <col min="32" max="32" width="23.6640625" bestFit="1" customWidth="1"/>
    <col min="33" max="33" width="19.44140625" bestFit="1" customWidth="1"/>
    <col min="34" max="34" width="21" bestFit="1" customWidth="1"/>
    <col min="35" max="35" width="19.33203125" bestFit="1" customWidth="1"/>
    <col min="36" max="36" width="24.33203125" bestFit="1" customWidth="1"/>
    <col min="37" max="37" width="22.33203125" bestFit="1" customWidth="1"/>
    <col min="38" max="38" width="48.77734375" bestFit="1" customWidth="1"/>
    <col min="39" max="39" width="41.109375" bestFit="1" customWidth="1"/>
    <col min="40" max="40" width="20.33203125" bestFit="1" customWidth="1"/>
    <col min="41" max="41" width="18.33203125" bestFit="1" customWidth="1"/>
    <col min="42" max="42" width="18.109375" bestFit="1" customWidth="1"/>
    <col min="43" max="43" width="17.6640625" bestFit="1" customWidth="1"/>
    <col min="44" max="44" width="38.6640625" bestFit="1" customWidth="1"/>
    <col min="45" max="45" width="36.88671875" bestFit="1" customWidth="1"/>
    <col min="46" max="46" width="32.44140625" bestFit="1" customWidth="1"/>
    <col min="47" max="47" width="29.6640625" bestFit="1" customWidth="1"/>
    <col min="48" max="48" width="34.77734375" bestFit="1" customWidth="1"/>
    <col min="49" max="49" width="34.33203125" bestFit="1" customWidth="1"/>
    <col min="50" max="50" width="20.44140625" bestFit="1" customWidth="1"/>
    <col min="51" max="51" width="18.44140625" bestFit="1" customWidth="1"/>
    <col min="52" max="52" width="22.33203125" bestFit="1" customWidth="1"/>
    <col min="53" max="53" width="18" bestFit="1" customWidth="1"/>
    <col min="54" max="54" width="21.109375" bestFit="1" customWidth="1"/>
    <col min="55" max="55" width="16.77734375" bestFit="1" customWidth="1"/>
    <col min="56" max="56" width="20.88671875" bestFit="1" customWidth="1"/>
    <col min="57" max="57" width="19.21875" bestFit="1" customWidth="1"/>
    <col min="58" max="58" width="36.6640625" bestFit="1" customWidth="1"/>
    <col min="59" max="59" width="36.21875" bestFit="1" customWidth="1"/>
    <col min="60" max="60" width="19.109375" bestFit="1" customWidth="1"/>
    <col min="61" max="61" width="14.88671875" bestFit="1" customWidth="1"/>
    <col min="62" max="62" width="47.21875" bestFit="1" customWidth="1"/>
    <col min="63" max="63" width="43" bestFit="1" customWidth="1"/>
    <col min="64" max="64" width="17.21875" bestFit="1" customWidth="1"/>
    <col min="65" max="65" width="16.6640625" bestFit="1" customWidth="1"/>
    <col min="66" max="66" width="27.44140625" bestFit="1" customWidth="1"/>
    <col min="67" max="67" width="23.109375" bestFit="1" customWidth="1"/>
    <col min="68" max="68" width="34.21875" bestFit="1" customWidth="1"/>
    <col min="69" max="69" width="30" bestFit="1" customWidth="1"/>
    <col min="70" max="70" width="40.6640625" bestFit="1" customWidth="1"/>
    <col min="71" max="71" width="17.44140625" bestFit="1" customWidth="1"/>
    <col min="72" max="72" width="36.6640625" bestFit="1" customWidth="1"/>
    <col min="73" max="73" width="38" bestFit="1" customWidth="1"/>
    <col min="74" max="74" width="37.5546875" bestFit="1" customWidth="1"/>
    <col min="75" max="75" width="49.77734375" bestFit="1" customWidth="1"/>
    <col min="76" max="76" width="48.109375" bestFit="1" customWidth="1"/>
    <col min="77" max="77" width="45.109375" bestFit="1" customWidth="1"/>
    <col min="78" max="78" width="43.44140625" bestFit="1" customWidth="1"/>
    <col min="79" max="79" width="48.5546875" bestFit="1" customWidth="1"/>
    <col min="80" max="80" width="46.88671875" bestFit="1" customWidth="1"/>
    <col min="81" max="81" width="49" bestFit="1" customWidth="1"/>
    <col min="82" max="82" width="47.33203125" bestFit="1" customWidth="1"/>
    <col min="83" max="83" width="17.33203125" bestFit="1" customWidth="1"/>
    <col min="84" max="84" width="16.77734375" bestFit="1" customWidth="1"/>
    <col min="85" max="85" width="38" bestFit="1" customWidth="1"/>
    <col min="86" max="86" width="37.44140625" bestFit="1" customWidth="1"/>
    <col min="87" max="87" width="36.77734375" bestFit="1" customWidth="1"/>
    <col min="88" max="88" width="32.44140625" bestFit="1" customWidth="1"/>
    <col min="89" max="89" width="20.5546875" bestFit="1" customWidth="1"/>
    <col min="90" max="90" width="23.5546875" bestFit="1" customWidth="1"/>
    <col min="91" max="91" width="22.44140625" bestFit="1" customWidth="1"/>
    <col min="92" max="92" width="18.21875" bestFit="1" customWidth="1"/>
    <col min="93" max="93" width="20.88671875" bestFit="1" customWidth="1"/>
    <col min="94" max="94" width="13.33203125" bestFit="1" customWidth="1"/>
    <col min="95" max="95" width="22.5546875" bestFit="1" customWidth="1"/>
    <col min="96" max="96" width="18.33203125" bestFit="1" customWidth="1"/>
    <col min="97" max="97" width="39.21875" bestFit="1" customWidth="1"/>
    <col min="98" max="98" width="37.6640625" bestFit="1" customWidth="1"/>
    <col min="99" max="99" width="23" bestFit="1" customWidth="1"/>
    <col min="100" max="100" width="22.5546875" bestFit="1" customWidth="1"/>
    <col min="101" max="101" width="27.44140625" bestFit="1" customWidth="1"/>
    <col min="102" max="102" width="25.77734375" bestFit="1" customWidth="1"/>
    <col min="103" max="103" width="34.44140625" bestFit="1" customWidth="1"/>
    <col min="104" max="104" width="26.77734375" bestFit="1" customWidth="1"/>
    <col min="105" max="105" width="22.109375" bestFit="1" customWidth="1"/>
    <col min="106" max="106" width="20.33203125" bestFit="1" customWidth="1"/>
    <col min="107" max="107" width="20.6640625" bestFit="1" customWidth="1"/>
    <col min="108" max="108" width="20.21875" bestFit="1" customWidth="1"/>
    <col min="109" max="109" width="30.109375" bestFit="1" customWidth="1"/>
    <col min="110" max="110" width="27.21875" bestFit="1" customWidth="1"/>
    <col min="111" max="111" width="20.6640625" bestFit="1" customWidth="1"/>
    <col min="112" max="112" width="23.6640625" bestFit="1" customWidth="1"/>
    <col min="113" max="113" width="28.109375" bestFit="1" customWidth="1"/>
    <col min="114" max="114" width="23.88671875" bestFit="1" customWidth="1"/>
    <col min="115" max="115" width="26.21875" bestFit="1" customWidth="1"/>
    <col min="116" max="116" width="25.77734375" bestFit="1" customWidth="1"/>
    <col min="117" max="117" width="28.88671875" bestFit="1" customWidth="1"/>
    <col min="118" max="118" width="28.44140625" bestFit="1" customWidth="1"/>
    <col min="119" max="119" width="22.6640625" bestFit="1" customWidth="1"/>
    <col min="120" max="120" width="19.77734375" bestFit="1" customWidth="1"/>
    <col min="121" max="121" width="22.5546875" bestFit="1" customWidth="1"/>
    <col min="122" max="122" width="18.33203125" bestFit="1" customWidth="1"/>
    <col min="123" max="123" width="27.33203125" bestFit="1" customWidth="1"/>
    <col min="124" max="124" width="24.44140625" bestFit="1" customWidth="1"/>
    <col min="125" max="125" width="20.109375" bestFit="1" customWidth="1"/>
    <col min="126" max="126" width="19.6640625" bestFit="1" customWidth="1"/>
    <col min="127" max="127" width="39.33203125" bestFit="1" customWidth="1"/>
    <col min="128" max="128" width="35.109375" bestFit="1" customWidth="1"/>
    <col min="129" max="129" width="24.33203125" bestFit="1" customWidth="1"/>
    <col min="130" max="130" width="20" bestFit="1" customWidth="1"/>
    <col min="131" max="131" width="19.44140625" bestFit="1" customWidth="1"/>
    <col min="132" max="132" width="15.21875" bestFit="1" customWidth="1"/>
    <col min="133" max="133" width="32.109375" bestFit="1" customWidth="1"/>
    <col min="134" max="134" width="30.109375" bestFit="1" customWidth="1"/>
    <col min="135" max="135" width="18.44140625" bestFit="1" customWidth="1"/>
    <col min="136" max="136" width="16.6640625" bestFit="1" customWidth="1"/>
    <col min="137" max="137" width="20" bestFit="1" customWidth="1"/>
    <col min="138" max="138" width="19.6640625" bestFit="1" customWidth="1"/>
    <col min="139" max="139" width="32.6640625" bestFit="1" customWidth="1"/>
    <col min="140" max="140" width="30.6640625" bestFit="1" customWidth="1"/>
    <col min="141" max="141" width="53.33203125" bestFit="1" customWidth="1"/>
    <col min="142" max="142" width="51.33203125" bestFit="1" customWidth="1"/>
    <col min="143" max="143" width="28.5546875" bestFit="1" customWidth="1"/>
    <col min="144" max="144" width="24.33203125" bestFit="1" customWidth="1"/>
    <col min="145" max="145" width="30.5546875" bestFit="1" customWidth="1"/>
    <col min="146" max="146" width="30.109375" bestFit="1" customWidth="1"/>
    <col min="147" max="147" width="20.44140625" bestFit="1" customWidth="1"/>
    <col min="148" max="148" width="16.21875" bestFit="1" customWidth="1"/>
    <col min="149" max="149" width="34" bestFit="1" customWidth="1"/>
    <col min="150" max="150" width="31.88671875" bestFit="1" customWidth="1"/>
    <col min="151" max="151" width="38.33203125" bestFit="1" customWidth="1"/>
    <col min="152" max="152" width="36.21875" bestFit="1" customWidth="1"/>
    <col min="153" max="153" width="22.44140625" bestFit="1" customWidth="1"/>
    <col min="154" max="154" width="40.21875" bestFit="1" customWidth="1"/>
    <col min="155" max="155" width="32.77734375" bestFit="1" customWidth="1"/>
    <col min="156" max="156" width="28.5546875" bestFit="1" customWidth="1"/>
    <col min="157" max="157" width="20.33203125" bestFit="1" customWidth="1"/>
    <col min="158" max="158" width="16.109375" bestFit="1" customWidth="1"/>
    <col min="159" max="159" width="25.44140625" bestFit="1" customWidth="1"/>
    <col min="160" max="160" width="23.6640625" bestFit="1" customWidth="1"/>
    <col min="161" max="161" width="25.6640625" bestFit="1" customWidth="1"/>
    <col min="162" max="162" width="23.88671875" bestFit="1" customWidth="1"/>
    <col min="163" max="163" width="36.44140625" bestFit="1" customWidth="1"/>
    <col min="164" max="164" width="34.77734375" bestFit="1" customWidth="1"/>
    <col min="165" max="165" width="43.6640625" bestFit="1" customWidth="1"/>
    <col min="166" max="166" width="42" bestFit="1" customWidth="1"/>
    <col min="167" max="167" width="41.109375" bestFit="1" customWidth="1"/>
    <col min="168" max="168" width="39.44140625" bestFit="1" customWidth="1"/>
    <col min="169" max="169" width="27.109375" bestFit="1" customWidth="1"/>
    <col min="170" max="170" width="25.44140625" bestFit="1" customWidth="1"/>
    <col min="171" max="171" width="34.33203125" bestFit="1" customWidth="1"/>
    <col min="172" max="172" width="31.44140625" bestFit="1" customWidth="1"/>
    <col min="173" max="173" width="47.44140625" bestFit="1" customWidth="1"/>
    <col min="174" max="174" width="45.6640625" bestFit="1" customWidth="1"/>
    <col min="175" max="175" width="44.21875" bestFit="1" customWidth="1"/>
    <col min="176" max="176" width="42.5546875" bestFit="1" customWidth="1"/>
    <col min="177" max="177" width="24.44140625" bestFit="1" customWidth="1"/>
    <col min="178" max="178" width="22.77734375" bestFit="1" customWidth="1"/>
    <col min="179" max="179" width="26.6640625" bestFit="1" customWidth="1"/>
    <col min="180" max="180" width="22.44140625" bestFit="1" customWidth="1"/>
    <col min="181" max="181" width="26.44140625" bestFit="1" customWidth="1"/>
    <col min="182" max="182" width="29.44140625" bestFit="1" customWidth="1"/>
    <col min="183" max="183" width="27" bestFit="1" customWidth="1"/>
    <col min="184" max="184" width="24.88671875" bestFit="1" customWidth="1"/>
    <col min="185" max="185" width="23" bestFit="1" customWidth="1"/>
    <col min="186" max="186" width="21.33203125" bestFit="1" customWidth="1"/>
    <col min="187" max="187" width="29.6640625" bestFit="1" customWidth="1"/>
    <col min="188" max="188" width="29.109375" bestFit="1" customWidth="1"/>
    <col min="189" max="189" width="23.6640625" bestFit="1" customWidth="1"/>
    <col min="190" max="190" width="23.21875" bestFit="1" customWidth="1"/>
    <col min="191" max="191" width="40.33203125" bestFit="1" customWidth="1"/>
    <col min="192" max="192" width="36.109375" bestFit="1" customWidth="1"/>
    <col min="193" max="193" width="43.33203125" bestFit="1" customWidth="1"/>
    <col min="194" max="194" width="39.109375" bestFit="1" customWidth="1"/>
    <col min="195" max="195" width="24.33203125" bestFit="1" customWidth="1"/>
    <col min="196" max="196" width="22.6640625" bestFit="1" customWidth="1"/>
    <col min="197" max="197" width="23.77734375" bestFit="1" customWidth="1"/>
    <col min="198" max="198" width="21.77734375" bestFit="1" customWidth="1"/>
    <col min="199" max="199" width="27.33203125" bestFit="1" customWidth="1"/>
    <col min="200" max="200" width="25.6640625" bestFit="1" customWidth="1"/>
    <col min="201" max="201" width="33.77734375" bestFit="1" customWidth="1"/>
    <col min="202" max="202" width="32" bestFit="1" customWidth="1"/>
    <col min="203" max="203" width="19.33203125" bestFit="1" customWidth="1"/>
    <col min="204" max="204" width="15.109375" bestFit="1" customWidth="1"/>
    <col min="205" max="205" width="29.77734375" bestFit="1" customWidth="1"/>
    <col min="206" max="206" width="27.6640625" bestFit="1" customWidth="1"/>
    <col min="207" max="207" width="38.6640625" bestFit="1" customWidth="1"/>
    <col min="208" max="208" width="36.5546875" bestFit="1" customWidth="1"/>
    <col min="209" max="209" width="29.21875" bestFit="1" customWidth="1"/>
    <col min="210" max="210" width="27.21875" bestFit="1" customWidth="1"/>
    <col min="211" max="211" width="30.88671875" bestFit="1" customWidth="1"/>
    <col min="212" max="212" width="28.77734375" bestFit="1" customWidth="1"/>
    <col min="213" max="213" width="28.33203125" bestFit="1" customWidth="1"/>
    <col min="214" max="214" width="25.5546875" bestFit="1" customWidth="1"/>
    <col min="215" max="215" width="29.77734375" bestFit="1" customWidth="1"/>
    <col min="216" max="216" width="25.5546875" bestFit="1" customWidth="1"/>
    <col min="217" max="217" width="16.33203125" bestFit="1" customWidth="1"/>
    <col min="218" max="218" width="12.109375" bestFit="1" customWidth="1"/>
    <col min="219" max="219" width="28.5546875" bestFit="1" customWidth="1"/>
    <col min="220" max="220" width="24.33203125" bestFit="1" customWidth="1"/>
    <col min="221" max="221" width="39.44140625" bestFit="1" customWidth="1"/>
    <col min="222" max="222" width="35.21875" bestFit="1" customWidth="1"/>
    <col min="223" max="223" width="50.109375" bestFit="1" customWidth="1"/>
    <col min="224" max="224" width="47.21875" bestFit="1" customWidth="1"/>
    <col min="225" max="225" width="33.5546875" bestFit="1" customWidth="1"/>
    <col min="226" max="226" width="29.21875" bestFit="1" customWidth="1"/>
    <col min="227" max="227" width="21.33203125" bestFit="1" customWidth="1"/>
    <col min="228" max="228" width="17" bestFit="1" customWidth="1"/>
    <col min="229" max="229" width="38.88671875" bestFit="1" customWidth="1"/>
    <col min="230" max="230" width="34.6640625" bestFit="1" customWidth="1"/>
    <col min="231" max="231" width="20.88671875" bestFit="1" customWidth="1"/>
    <col min="232" max="232" width="16.6640625" bestFit="1" customWidth="1"/>
    <col min="233" max="233" width="26.5546875" bestFit="1" customWidth="1"/>
    <col min="234" max="234" width="22.33203125" bestFit="1" customWidth="1"/>
    <col min="235" max="235" width="23" bestFit="1" customWidth="1"/>
    <col min="236" max="236" width="18.77734375" bestFit="1" customWidth="1"/>
    <col min="237" max="237" width="19.6640625" bestFit="1" customWidth="1"/>
    <col min="238" max="238" width="15.44140625" bestFit="1" customWidth="1"/>
    <col min="239" max="239" width="40.21875" bestFit="1" customWidth="1"/>
    <col min="240" max="240" width="39.77734375" bestFit="1" customWidth="1"/>
    <col min="241" max="241" width="19.21875" bestFit="1" customWidth="1"/>
    <col min="242" max="242" width="14.88671875" bestFit="1" customWidth="1"/>
    <col min="243" max="243" width="39.33203125" bestFit="1" customWidth="1"/>
    <col min="244" max="244" width="37.21875" bestFit="1" customWidth="1"/>
    <col min="245" max="245" width="33.33203125" bestFit="1" customWidth="1"/>
    <col min="246" max="246" width="32.88671875" bestFit="1" customWidth="1"/>
    <col min="247" max="247" width="32.44140625" bestFit="1" customWidth="1"/>
    <col min="248" max="248" width="30.77734375" bestFit="1" customWidth="1"/>
    <col min="249" max="249" width="36" bestFit="1" customWidth="1"/>
    <col min="250" max="250" width="34.33203125" bestFit="1" customWidth="1"/>
    <col min="251" max="251" width="27" bestFit="1" customWidth="1"/>
    <col min="252" max="252" width="25.33203125" bestFit="1" customWidth="1"/>
    <col min="253" max="253" width="23.44140625" bestFit="1" customWidth="1"/>
    <col min="254" max="254" width="19.21875" bestFit="1" customWidth="1"/>
    <col min="255" max="255" width="20" bestFit="1" customWidth="1"/>
    <col min="256" max="256" width="15.77734375" bestFit="1" customWidth="1"/>
    <col min="257" max="257" width="23.21875" bestFit="1" customWidth="1"/>
    <col min="258" max="258" width="21.5546875" bestFit="1" customWidth="1"/>
    <col min="259" max="259" width="35.21875" bestFit="1" customWidth="1"/>
    <col min="260" max="260" width="33.109375" bestFit="1" customWidth="1"/>
    <col min="261" max="261" width="36" bestFit="1" customWidth="1"/>
    <col min="262" max="262" width="31.77734375" bestFit="1" customWidth="1"/>
    <col min="263" max="263" width="25.44140625" bestFit="1" customWidth="1"/>
    <col min="264" max="264" width="17.77734375" bestFit="1" customWidth="1"/>
    <col min="265" max="265" width="44.44140625" bestFit="1" customWidth="1"/>
    <col min="266" max="266" width="42.44140625" bestFit="1" customWidth="1"/>
    <col min="267" max="267" width="22.44140625" bestFit="1" customWidth="1"/>
    <col min="268" max="268" width="14.77734375" bestFit="1" customWidth="1"/>
    <col min="269" max="269" width="23.6640625" bestFit="1" customWidth="1"/>
    <col min="270" max="270" width="22.109375" bestFit="1" customWidth="1"/>
    <col min="271" max="271" width="35.44140625" bestFit="1" customWidth="1"/>
    <col min="272" max="272" width="33.33203125" bestFit="1" customWidth="1"/>
    <col min="273" max="273" width="28.33203125" bestFit="1" customWidth="1"/>
    <col min="274" max="274" width="26.77734375" bestFit="1" customWidth="1"/>
    <col min="275" max="275" width="23.33203125" bestFit="1" customWidth="1"/>
    <col min="276" max="276" width="21.6640625" bestFit="1" customWidth="1"/>
    <col min="277" max="277" width="28.33203125" bestFit="1" customWidth="1"/>
    <col min="278" max="278" width="24.109375" bestFit="1" customWidth="1"/>
    <col min="279" max="279" width="34.6640625" bestFit="1" customWidth="1"/>
    <col min="280" max="280" width="34.21875" bestFit="1" customWidth="1"/>
    <col min="281" max="281" width="22" bestFit="1" customWidth="1"/>
    <col min="282" max="282" width="19.88671875" bestFit="1" customWidth="1"/>
    <col min="283" max="283" width="34.109375" bestFit="1" customWidth="1"/>
    <col min="284" max="284" width="29.88671875" bestFit="1" customWidth="1"/>
    <col min="285" max="285" width="18.109375" bestFit="1" customWidth="1"/>
    <col min="286" max="286" width="17.6640625" bestFit="1" customWidth="1"/>
    <col min="287" max="287" width="39.77734375" bestFit="1" customWidth="1"/>
    <col min="288" max="288" width="57.77734375" bestFit="1" customWidth="1"/>
    <col min="289" max="289" width="37.77734375" bestFit="1" customWidth="1"/>
    <col min="290" max="290" width="33.44140625" bestFit="1" customWidth="1"/>
    <col min="291" max="291" width="57.88671875" bestFit="1" customWidth="1"/>
    <col min="292" max="292" width="57.44140625" bestFit="1" customWidth="1"/>
    <col min="293" max="293" width="41" bestFit="1" customWidth="1"/>
    <col min="294" max="294" width="40.5546875" bestFit="1" customWidth="1"/>
    <col min="295" max="295" width="18.21875" bestFit="1" customWidth="1"/>
    <col min="296" max="296" width="17.77734375" bestFit="1" customWidth="1"/>
    <col min="297" max="297" width="23.6640625" bestFit="1" customWidth="1"/>
    <col min="298" max="298" width="21.6640625" bestFit="1" customWidth="1"/>
    <col min="299" max="299" width="19.5546875" bestFit="1" customWidth="1"/>
    <col min="300" max="300" width="19.109375" bestFit="1" customWidth="1"/>
    <col min="301" max="301" width="29" bestFit="1" customWidth="1"/>
    <col min="302" max="302" width="28.5546875" bestFit="1" customWidth="1"/>
    <col min="303" max="303" width="25.88671875" bestFit="1" customWidth="1"/>
    <col min="304" max="304" width="25.44140625" bestFit="1" customWidth="1"/>
    <col min="305" max="305" width="27.33203125" bestFit="1" customWidth="1"/>
    <col min="306" max="306" width="24.44140625" bestFit="1" customWidth="1"/>
    <col min="307" max="307" width="38.88671875" bestFit="1" customWidth="1"/>
    <col min="308" max="308" width="34.6640625" bestFit="1" customWidth="1"/>
    <col min="309" max="309" width="36.33203125" bestFit="1" customWidth="1"/>
    <col min="310" max="310" width="32.109375" bestFit="1" customWidth="1"/>
    <col min="311" max="311" width="20" bestFit="1" customWidth="1"/>
    <col min="312" max="312" width="18.33203125" bestFit="1" customWidth="1"/>
    <col min="313" max="313" width="25.5546875" bestFit="1" customWidth="1"/>
    <col min="314" max="314" width="27.21875" bestFit="1" customWidth="1"/>
    <col min="315" max="315" width="17.77734375" bestFit="1" customWidth="1"/>
    <col min="316" max="316" width="35.5546875" bestFit="1" customWidth="1"/>
    <col min="317" max="317" width="28.44140625" bestFit="1" customWidth="1"/>
    <col min="318" max="318" width="26.44140625" bestFit="1" customWidth="1"/>
    <col min="319" max="319" width="16.77734375" bestFit="1" customWidth="1"/>
    <col min="320" max="320" width="12.5546875" bestFit="1" customWidth="1"/>
    <col min="321" max="321" width="37.77734375" bestFit="1" customWidth="1"/>
    <col min="322" max="322" width="37.21875" bestFit="1" customWidth="1"/>
    <col min="323" max="323" width="32" bestFit="1" customWidth="1"/>
    <col min="324" max="324" width="31.5546875" bestFit="1" customWidth="1"/>
    <col min="325" max="325" width="27" bestFit="1" customWidth="1"/>
    <col min="326" max="326" width="26.5546875" bestFit="1" customWidth="1"/>
    <col min="327" max="327" width="31.33203125" bestFit="1" customWidth="1"/>
    <col min="328" max="328" width="30.88671875" bestFit="1" customWidth="1"/>
    <col min="329" max="329" width="16.88671875" bestFit="1" customWidth="1"/>
    <col min="330" max="330" width="12.44140625" bestFit="1" customWidth="1"/>
    <col min="331" max="331" width="29" bestFit="1" customWidth="1"/>
    <col min="332" max="332" width="24.77734375" bestFit="1" customWidth="1"/>
    <col min="333" max="333" width="15.44140625" bestFit="1" customWidth="1"/>
    <col min="334" max="334" width="11.21875" bestFit="1" customWidth="1"/>
    <col min="335" max="335" width="7" bestFit="1" customWidth="1"/>
    <col min="336" max="336" width="11.33203125" bestFit="1" customWidth="1"/>
  </cols>
  <sheetData>
    <row r="3" spans="1:1" x14ac:dyDescent="0.25">
      <c r="A3" s="64" t="s">
        <v>800</v>
      </c>
    </row>
    <row r="4" spans="1:1" x14ac:dyDescent="0.25">
      <c r="A4" s="65" t="s">
        <v>9</v>
      </c>
    </row>
    <row r="5" spans="1:1" x14ac:dyDescent="0.25">
      <c r="A5" s="17" t="s">
        <v>295</v>
      </c>
    </row>
    <row r="6" spans="1:1" x14ac:dyDescent="0.25">
      <c r="A6" s="17" t="s">
        <v>306</v>
      </c>
    </row>
    <row r="7" spans="1:1" x14ac:dyDescent="0.25">
      <c r="A7" s="65" t="s">
        <v>10</v>
      </c>
    </row>
    <row r="8" spans="1:1" x14ac:dyDescent="0.25">
      <c r="A8" s="17" t="s">
        <v>318</v>
      </c>
    </row>
    <row r="9" spans="1:1" x14ac:dyDescent="0.25">
      <c r="A9" s="17" t="s">
        <v>916</v>
      </c>
    </row>
    <row r="10" spans="1:1" x14ac:dyDescent="0.25">
      <c r="A10" s="65" t="s">
        <v>11</v>
      </c>
    </row>
    <row r="11" spans="1:1" x14ac:dyDescent="0.25">
      <c r="A11" s="17" t="s">
        <v>757</v>
      </c>
    </row>
    <row r="12" spans="1:1" x14ac:dyDescent="0.25">
      <c r="A12" s="17" t="s">
        <v>775</v>
      </c>
    </row>
    <row r="13" spans="1:1" x14ac:dyDescent="0.25">
      <c r="A13" s="65" t="s">
        <v>12</v>
      </c>
    </row>
    <row r="14" spans="1:1" x14ac:dyDescent="0.25">
      <c r="A14" s="17" t="s">
        <v>214</v>
      </c>
    </row>
    <row r="15" spans="1:1" x14ac:dyDescent="0.25">
      <c r="A15" s="17" t="s">
        <v>905</v>
      </c>
    </row>
    <row r="16" spans="1:1" x14ac:dyDescent="0.25">
      <c r="A16" s="65" t="s">
        <v>13</v>
      </c>
    </row>
    <row r="17" spans="1:1" x14ac:dyDescent="0.25">
      <c r="A17" s="17" t="s">
        <v>329</v>
      </c>
    </row>
    <row r="18" spans="1:1" x14ac:dyDescent="0.25">
      <c r="A18" s="17" t="s">
        <v>917</v>
      </c>
    </row>
    <row r="19" spans="1:1" x14ac:dyDescent="0.25">
      <c r="A19" s="65" t="s">
        <v>14</v>
      </c>
    </row>
    <row r="20" spans="1:1" x14ac:dyDescent="0.25">
      <c r="A20" s="17" t="s">
        <v>334</v>
      </c>
    </row>
    <row r="21" spans="1:1" x14ac:dyDescent="0.25">
      <c r="A21" s="17" t="s">
        <v>918</v>
      </c>
    </row>
    <row r="22" spans="1:1" x14ac:dyDescent="0.25">
      <c r="A22" s="65" t="s">
        <v>15</v>
      </c>
    </row>
    <row r="23" spans="1:1" x14ac:dyDescent="0.25">
      <c r="A23" s="17" t="s">
        <v>337</v>
      </c>
    </row>
    <row r="24" spans="1:1" x14ac:dyDescent="0.25">
      <c r="A24" s="17" t="s">
        <v>919</v>
      </c>
    </row>
    <row r="25" spans="1:1" x14ac:dyDescent="0.25">
      <c r="A25" s="65" t="s">
        <v>16</v>
      </c>
    </row>
    <row r="26" spans="1:1" x14ac:dyDescent="0.25">
      <c r="A26" s="17" t="s">
        <v>730</v>
      </c>
    </row>
    <row r="27" spans="1:1" x14ac:dyDescent="0.25">
      <c r="A27" s="17" t="s">
        <v>169</v>
      </c>
    </row>
    <row r="28" spans="1:1" x14ac:dyDescent="0.25">
      <c r="A28" s="65" t="s">
        <v>17</v>
      </c>
    </row>
    <row r="29" spans="1:1" x14ac:dyDescent="0.25">
      <c r="A29" s="17" t="s">
        <v>702</v>
      </c>
    </row>
    <row r="30" spans="1:1" x14ac:dyDescent="0.25">
      <c r="A30" s="17" t="s">
        <v>240</v>
      </c>
    </row>
    <row r="31" spans="1:1" x14ac:dyDescent="0.25">
      <c r="A31" s="65" t="s">
        <v>18</v>
      </c>
    </row>
    <row r="32" spans="1:1" x14ac:dyDescent="0.25">
      <c r="A32" s="17" t="s">
        <v>703</v>
      </c>
    </row>
    <row r="33" spans="1:1" x14ac:dyDescent="0.25">
      <c r="A33" s="17" t="s">
        <v>244</v>
      </c>
    </row>
    <row r="34" spans="1:1" x14ac:dyDescent="0.25">
      <c r="A34" s="65" t="s">
        <v>19</v>
      </c>
    </row>
    <row r="35" spans="1:1" x14ac:dyDescent="0.25">
      <c r="A35" s="17" t="s">
        <v>296</v>
      </c>
    </row>
    <row r="36" spans="1:1" x14ac:dyDescent="0.25">
      <c r="A36" s="17" t="s">
        <v>307</v>
      </c>
    </row>
    <row r="37" spans="1:1" x14ac:dyDescent="0.25">
      <c r="A37" s="65" t="s">
        <v>786</v>
      </c>
    </row>
    <row r="38" spans="1:1" x14ac:dyDescent="0.25">
      <c r="A38" s="17" t="s">
        <v>784</v>
      </c>
    </row>
    <row r="39" spans="1:1" x14ac:dyDescent="0.25">
      <c r="A39" s="17" t="s">
        <v>785</v>
      </c>
    </row>
    <row r="40" spans="1:1" x14ac:dyDescent="0.25">
      <c r="A40" s="65" t="s">
        <v>20</v>
      </c>
    </row>
    <row r="41" spans="1:1" x14ac:dyDescent="0.25">
      <c r="A41" s="17" t="s">
        <v>202</v>
      </c>
    </row>
    <row r="42" spans="1:1" x14ac:dyDescent="0.25">
      <c r="A42" s="17" t="s">
        <v>207</v>
      </c>
    </row>
    <row r="43" spans="1:1" x14ac:dyDescent="0.25">
      <c r="A43" s="65" t="s">
        <v>21</v>
      </c>
    </row>
    <row r="44" spans="1:1" x14ac:dyDescent="0.25">
      <c r="A44" s="17" t="s">
        <v>298</v>
      </c>
    </row>
    <row r="45" spans="1:1" x14ac:dyDescent="0.25">
      <c r="A45" s="17" t="s">
        <v>309</v>
      </c>
    </row>
    <row r="46" spans="1:1" x14ac:dyDescent="0.25">
      <c r="A46" s="65" t="s">
        <v>22</v>
      </c>
    </row>
    <row r="47" spans="1:1" x14ac:dyDescent="0.25">
      <c r="A47" s="17" t="s">
        <v>166</v>
      </c>
    </row>
    <row r="48" spans="1:1" x14ac:dyDescent="0.25">
      <c r="A48" s="17" t="s">
        <v>863</v>
      </c>
    </row>
    <row r="49" spans="1:1" x14ac:dyDescent="0.25">
      <c r="A49" s="65" t="s">
        <v>23</v>
      </c>
    </row>
    <row r="50" spans="1:1" x14ac:dyDescent="0.25">
      <c r="A50" s="17" t="s">
        <v>845</v>
      </c>
    </row>
    <row r="51" spans="1:1" x14ac:dyDescent="0.25">
      <c r="A51" s="17" t="s">
        <v>847</v>
      </c>
    </row>
    <row r="52" spans="1:1" x14ac:dyDescent="0.25">
      <c r="A52" s="65" t="s">
        <v>24</v>
      </c>
    </row>
    <row r="53" spans="1:1" x14ac:dyDescent="0.25">
      <c r="A53" s="17" t="s">
        <v>846</v>
      </c>
    </row>
    <row r="54" spans="1:1" x14ac:dyDescent="0.25">
      <c r="A54" s="17" t="s">
        <v>848</v>
      </c>
    </row>
    <row r="55" spans="1:1" x14ac:dyDescent="0.25">
      <c r="A55" s="65" t="s">
        <v>25</v>
      </c>
    </row>
    <row r="56" spans="1:1" x14ac:dyDescent="0.25">
      <c r="A56" s="17" t="s">
        <v>215</v>
      </c>
    </row>
    <row r="57" spans="1:1" x14ac:dyDescent="0.25">
      <c r="A57" s="17" t="s">
        <v>906</v>
      </c>
    </row>
    <row r="58" spans="1:1" x14ac:dyDescent="0.25">
      <c r="A58" s="65" t="s">
        <v>26</v>
      </c>
    </row>
    <row r="59" spans="1:1" x14ac:dyDescent="0.25">
      <c r="A59" s="17" t="s">
        <v>704</v>
      </c>
    </row>
    <row r="60" spans="1:1" x14ac:dyDescent="0.25">
      <c r="A60" s="17" t="s">
        <v>241</v>
      </c>
    </row>
    <row r="61" spans="1:1" x14ac:dyDescent="0.25">
      <c r="A61" s="65" t="s">
        <v>27</v>
      </c>
    </row>
    <row r="62" spans="1:1" x14ac:dyDescent="0.25">
      <c r="A62" s="17" t="s">
        <v>794</v>
      </c>
    </row>
    <row r="63" spans="1:1" x14ac:dyDescent="0.25">
      <c r="A63" s="17" t="s">
        <v>795</v>
      </c>
    </row>
    <row r="64" spans="1:1" x14ac:dyDescent="0.25">
      <c r="A64" s="17" t="s">
        <v>792</v>
      </c>
    </row>
    <row r="65" spans="1:1" x14ac:dyDescent="0.25">
      <c r="A65" s="17" t="s">
        <v>793</v>
      </c>
    </row>
    <row r="66" spans="1:1" x14ac:dyDescent="0.25">
      <c r="A66" s="17" t="s">
        <v>788</v>
      </c>
    </row>
    <row r="67" spans="1:1" x14ac:dyDescent="0.25">
      <c r="A67" s="17" t="s">
        <v>789</v>
      </c>
    </row>
    <row r="68" spans="1:1" x14ac:dyDescent="0.25">
      <c r="A68" s="17" t="s">
        <v>790</v>
      </c>
    </row>
    <row r="69" spans="1:1" x14ac:dyDescent="0.25">
      <c r="A69" s="17" t="s">
        <v>791</v>
      </c>
    </row>
    <row r="70" spans="1:1" x14ac:dyDescent="0.25">
      <c r="A70" s="65" t="s">
        <v>28</v>
      </c>
    </row>
    <row r="71" spans="1:1" x14ac:dyDescent="0.25">
      <c r="A71" s="17" t="s">
        <v>320</v>
      </c>
    </row>
    <row r="72" spans="1:1" x14ac:dyDescent="0.25">
      <c r="A72" s="17" t="s">
        <v>924</v>
      </c>
    </row>
    <row r="73" spans="1:1" x14ac:dyDescent="0.25">
      <c r="A73" s="65" t="s">
        <v>29</v>
      </c>
    </row>
    <row r="74" spans="1:1" x14ac:dyDescent="0.25">
      <c r="A74" s="17" t="s">
        <v>321</v>
      </c>
    </row>
    <row r="75" spans="1:1" x14ac:dyDescent="0.25">
      <c r="A75" s="17" t="s">
        <v>925</v>
      </c>
    </row>
    <row r="76" spans="1:1" x14ac:dyDescent="0.25">
      <c r="A76" s="65" t="s">
        <v>30</v>
      </c>
    </row>
    <row r="77" spans="1:1" x14ac:dyDescent="0.25">
      <c r="A77" s="17" t="s">
        <v>216</v>
      </c>
    </row>
    <row r="78" spans="1:1" x14ac:dyDescent="0.25">
      <c r="A78" s="17" t="s">
        <v>907</v>
      </c>
    </row>
    <row r="79" spans="1:1" x14ac:dyDescent="0.25">
      <c r="A79" s="65" t="s">
        <v>31</v>
      </c>
    </row>
    <row r="80" spans="1:1" x14ac:dyDescent="0.25">
      <c r="A80" s="17" t="s">
        <v>256</v>
      </c>
    </row>
    <row r="81" spans="1:1" x14ac:dyDescent="0.25">
      <c r="A81" s="17" t="s">
        <v>859</v>
      </c>
    </row>
    <row r="82" spans="1:1" x14ac:dyDescent="0.25">
      <c r="A82" s="65" t="s">
        <v>32</v>
      </c>
    </row>
    <row r="83" spans="1:1" x14ac:dyDescent="0.25">
      <c r="A83" s="17" t="s">
        <v>735</v>
      </c>
    </row>
    <row r="84" spans="1:1" x14ac:dyDescent="0.25">
      <c r="A84" s="17" t="s">
        <v>173</v>
      </c>
    </row>
    <row r="85" spans="1:1" x14ac:dyDescent="0.25">
      <c r="A85" s="65" t="s">
        <v>33</v>
      </c>
    </row>
    <row r="86" spans="1:1" x14ac:dyDescent="0.25">
      <c r="A86" s="17" t="s">
        <v>327</v>
      </c>
    </row>
    <row r="87" spans="1:1" x14ac:dyDescent="0.25">
      <c r="A87" s="17" t="s">
        <v>927</v>
      </c>
    </row>
    <row r="88" spans="1:1" x14ac:dyDescent="0.25">
      <c r="A88" s="65" t="s">
        <v>34</v>
      </c>
    </row>
    <row r="89" spans="1:1" x14ac:dyDescent="0.25">
      <c r="A89" s="17" t="s">
        <v>758</v>
      </c>
    </row>
    <row r="90" spans="1:1" x14ac:dyDescent="0.25">
      <c r="A90" s="17" t="s">
        <v>776</v>
      </c>
    </row>
    <row r="91" spans="1:1" x14ac:dyDescent="0.25">
      <c r="A91" s="65" t="s">
        <v>35</v>
      </c>
    </row>
    <row r="92" spans="1:1" x14ac:dyDescent="0.25">
      <c r="A92" s="17" t="s">
        <v>705</v>
      </c>
    </row>
    <row r="93" spans="1:1" x14ac:dyDescent="0.25">
      <c r="A93" s="17" t="s">
        <v>660</v>
      </c>
    </row>
    <row r="94" spans="1:1" x14ac:dyDescent="0.25">
      <c r="A94" s="17" t="s">
        <v>706</v>
      </c>
    </row>
    <row r="95" spans="1:1" x14ac:dyDescent="0.25">
      <c r="A95" s="17" t="s">
        <v>661</v>
      </c>
    </row>
    <row r="96" spans="1:1" x14ac:dyDescent="0.25">
      <c r="A96" s="65" t="s">
        <v>36</v>
      </c>
    </row>
    <row r="97" spans="1:1" x14ac:dyDescent="0.25">
      <c r="A97" s="17" t="s">
        <v>193</v>
      </c>
    </row>
    <row r="98" spans="1:1" x14ac:dyDescent="0.25">
      <c r="A98" s="17" t="s">
        <v>923</v>
      </c>
    </row>
    <row r="99" spans="1:1" x14ac:dyDescent="0.25">
      <c r="A99" s="65" t="s">
        <v>37</v>
      </c>
    </row>
    <row r="100" spans="1:1" x14ac:dyDescent="0.25">
      <c r="A100" s="17" t="s">
        <v>161</v>
      </c>
    </row>
    <row r="101" spans="1:1" x14ac:dyDescent="0.25">
      <c r="A101" s="17" t="s">
        <v>865</v>
      </c>
    </row>
    <row r="102" spans="1:1" x14ac:dyDescent="0.25">
      <c r="A102" s="65" t="s">
        <v>38</v>
      </c>
    </row>
    <row r="103" spans="1:1" x14ac:dyDescent="0.25">
      <c r="A103" s="17" t="s">
        <v>322</v>
      </c>
    </row>
    <row r="104" spans="1:1" x14ac:dyDescent="0.25">
      <c r="A104" s="17" t="s">
        <v>928</v>
      </c>
    </row>
    <row r="105" spans="1:1" x14ac:dyDescent="0.25">
      <c r="A105" s="65" t="s">
        <v>39</v>
      </c>
    </row>
    <row r="106" spans="1:1" x14ac:dyDescent="0.25">
      <c r="A106" s="17" t="s">
        <v>777</v>
      </c>
    </row>
    <row r="107" spans="1:1" x14ac:dyDescent="0.25">
      <c r="A107" s="17" t="s">
        <v>929</v>
      </c>
    </row>
    <row r="108" spans="1:1" x14ac:dyDescent="0.25">
      <c r="A108" s="65" t="s">
        <v>40</v>
      </c>
    </row>
    <row r="109" spans="1:1" x14ac:dyDescent="0.25">
      <c r="A109" s="17" t="s">
        <v>781</v>
      </c>
    </row>
    <row r="110" spans="1:1" x14ac:dyDescent="0.25">
      <c r="A110" s="17" t="s">
        <v>951</v>
      </c>
    </row>
    <row r="111" spans="1:1" x14ac:dyDescent="0.25">
      <c r="A111" s="65" t="s">
        <v>41</v>
      </c>
    </row>
    <row r="112" spans="1:1" x14ac:dyDescent="0.25">
      <c r="A112" s="17" t="s">
        <v>323</v>
      </c>
    </row>
    <row r="113" spans="1:1" x14ac:dyDescent="0.25">
      <c r="A113" s="17" t="s">
        <v>930</v>
      </c>
    </row>
    <row r="114" spans="1:1" x14ac:dyDescent="0.25">
      <c r="A114" s="65" t="s">
        <v>42</v>
      </c>
    </row>
    <row r="115" spans="1:1" x14ac:dyDescent="0.25">
      <c r="A115" s="17" t="s">
        <v>721</v>
      </c>
    </row>
    <row r="116" spans="1:1" x14ac:dyDescent="0.25">
      <c r="A116" s="17" t="s">
        <v>798</v>
      </c>
    </row>
    <row r="117" spans="1:1" x14ac:dyDescent="0.25">
      <c r="A117" s="65" t="s">
        <v>43</v>
      </c>
    </row>
    <row r="118" spans="1:1" x14ac:dyDescent="0.25">
      <c r="A118" s="17" t="s">
        <v>270</v>
      </c>
    </row>
    <row r="119" spans="1:1" x14ac:dyDescent="0.25">
      <c r="A119" s="17" t="s">
        <v>287</v>
      </c>
    </row>
    <row r="120" spans="1:1" x14ac:dyDescent="0.25">
      <c r="A120" s="65" t="s">
        <v>44</v>
      </c>
    </row>
    <row r="121" spans="1:1" x14ac:dyDescent="0.25">
      <c r="A121" s="17" t="s">
        <v>736</v>
      </c>
    </row>
    <row r="122" spans="1:1" x14ac:dyDescent="0.25">
      <c r="A122" s="17" t="s">
        <v>174</v>
      </c>
    </row>
    <row r="123" spans="1:1" x14ac:dyDescent="0.25">
      <c r="A123" s="65" t="s">
        <v>45</v>
      </c>
    </row>
    <row r="124" spans="1:1" x14ac:dyDescent="0.25">
      <c r="A124" s="17" t="s">
        <v>815</v>
      </c>
    </row>
    <row r="125" spans="1:1" x14ac:dyDescent="0.25">
      <c r="A125" s="17" t="s">
        <v>816</v>
      </c>
    </row>
    <row r="126" spans="1:1" x14ac:dyDescent="0.25">
      <c r="A126" s="17" t="s">
        <v>817</v>
      </c>
    </row>
    <row r="127" spans="1:1" x14ac:dyDescent="0.25">
      <c r="A127" s="17" t="s">
        <v>818</v>
      </c>
    </row>
    <row r="128" spans="1:1" x14ac:dyDescent="0.25">
      <c r="A128" s="65" t="s">
        <v>46</v>
      </c>
    </row>
    <row r="129" spans="1:1" x14ac:dyDescent="0.25">
      <c r="A129" s="17" t="s">
        <v>755</v>
      </c>
    </row>
    <row r="130" spans="1:1" x14ac:dyDescent="0.25">
      <c r="A130" s="17" t="s">
        <v>341</v>
      </c>
    </row>
    <row r="131" spans="1:1" x14ac:dyDescent="0.25">
      <c r="A131" s="65" t="s">
        <v>47</v>
      </c>
    </row>
    <row r="132" spans="1:1" x14ac:dyDescent="0.25">
      <c r="A132" s="17" t="s">
        <v>770</v>
      </c>
    </row>
    <row r="133" spans="1:1" x14ac:dyDescent="0.25">
      <c r="A133" s="17" t="s">
        <v>931</v>
      </c>
    </row>
    <row r="134" spans="1:1" x14ac:dyDescent="0.25">
      <c r="A134" s="65" t="s">
        <v>48</v>
      </c>
    </row>
    <row r="135" spans="1:1" x14ac:dyDescent="0.25">
      <c r="A135" s="17" t="s">
        <v>230</v>
      </c>
    </row>
    <row r="136" spans="1:1" x14ac:dyDescent="0.25">
      <c r="A136" s="17" t="s">
        <v>231</v>
      </c>
    </row>
    <row r="137" spans="1:1" x14ac:dyDescent="0.25">
      <c r="A137" s="17" t="s">
        <v>883</v>
      </c>
    </row>
    <row r="138" spans="1:1" x14ac:dyDescent="0.25">
      <c r="A138" s="17" t="s">
        <v>885</v>
      </c>
    </row>
    <row r="139" spans="1:1" x14ac:dyDescent="0.25">
      <c r="A139" s="65" t="s">
        <v>49</v>
      </c>
    </row>
    <row r="140" spans="1:1" x14ac:dyDescent="0.25">
      <c r="A140" s="17" t="s">
        <v>297</v>
      </c>
    </row>
    <row r="141" spans="1:1" x14ac:dyDescent="0.25">
      <c r="A141" s="17" t="s">
        <v>308</v>
      </c>
    </row>
    <row r="142" spans="1:1" x14ac:dyDescent="0.25">
      <c r="A142" s="65" t="s">
        <v>50</v>
      </c>
    </row>
    <row r="143" spans="1:1" x14ac:dyDescent="0.25">
      <c r="A143" s="17" t="s">
        <v>759</v>
      </c>
    </row>
    <row r="144" spans="1:1" x14ac:dyDescent="0.25">
      <c r="A144" s="17" t="s">
        <v>778</v>
      </c>
    </row>
    <row r="145" spans="1:1" x14ac:dyDescent="0.25">
      <c r="A145" s="65" t="s">
        <v>239</v>
      </c>
    </row>
    <row r="146" spans="1:1" x14ac:dyDescent="0.25">
      <c r="A146" s="17" t="s">
        <v>217</v>
      </c>
    </row>
    <row r="147" spans="1:1" x14ac:dyDescent="0.25">
      <c r="A147" s="17" t="s">
        <v>908</v>
      </c>
    </row>
    <row r="148" spans="1:1" x14ac:dyDescent="0.25">
      <c r="A148" s="65" t="s">
        <v>51</v>
      </c>
    </row>
    <row r="149" spans="1:1" x14ac:dyDescent="0.25">
      <c r="A149" s="17" t="s">
        <v>738</v>
      </c>
    </row>
    <row r="150" spans="1:1" x14ac:dyDescent="0.25">
      <c r="A150" s="17" t="s">
        <v>177</v>
      </c>
    </row>
    <row r="151" spans="1:1" x14ac:dyDescent="0.25">
      <c r="A151" s="65" t="s">
        <v>52</v>
      </c>
    </row>
    <row r="152" spans="1:1" x14ac:dyDescent="0.25">
      <c r="A152" s="17" t="s">
        <v>739</v>
      </c>
    </row>
    <row r="153" spans="1:1" x14ac:dyDescent="0.25">
      <c r="A153" s="17" t="s">
        <v>178</v>
      </c>
    </row>
    <row r="154" spans="1:1" x14ac:dyDescent="0.25">
      <c r="A154" s="65" t="s">
        <v>783</v>
      </c>
    </row>
    <row r="155" spans="1:1" x14ac:dyDescent="0.25">
      <c r="A155" s="17" t="s">
        <v>763</v>
      </c>
    </row>
    <row r="156" spans="1:1" x14ac:dyDescent="0.25">
      <c r="A156" s="17" t="s">
        <v>882</v>
      </c>
    </row>
    <row r="157" spans="1:1" x14ac:dyDescent="0.25">
      <c r="A157" s="65" t="s">
        <v>53</v>
      </c>
    </row>
    <row r="158" spans="1:1" x14ac:dyDescent="0.25">
      <c r="A158" s="17" t="s">
        <v>162</v>
      </c>
    </row>
    <row r="159" spans="1:1" x14ac:dyDescent="0.25">
      <c r="A159" s="17" t="s">
        <v>868</v>
      </c>
    </row>
    <row r="160" spans="1:1" x14ac:dyDescent="0.25">
      <c r="A160" s="65" t="s">
        <v>54</v>
      </c>
    </row>
    <row r="161" spans="1:1" x14ac:dyDescent="0.25">
      <c r="A161" s="17" t="s">
        <v>753</v>
      </c>
    </row>
    <row r="162" spans="1:1" x14ac:dyDescent="0.25">
      <c r="A162" s="17" t="s">
        <v>339</v>
      </c>
    </row>
    <row r="163" spans="1:1" x14ac:dyDescent="0.25">
      <c r="A163" s="65" t="s">
        <v>55</v>
      </c>
    </row>
    <row r="164" spans="1:1" x14ac:dyDescent="0.25">
      <c r="A164" s="17" t="s">
        <v>212</v>
      </c>
    </row>
    <row r="165" spans="1:1" x14ac:dyDescent="0.25">
      <c r="A165" s="17" t="s">
        <v>933</v>
      </c>
    </row>
    <row r="166" spans="1:1" x14ac:dyDescent="0.25">
      <c r="A166" s="65" t="s">
        <v>782</v>
      </c>
    </row>
    <row r="167" spans="1:1" x14ac:dyDescent="0.25">
      <c r="A167" s="17" t="s">
        <v>764</v>
      </c>
    </row>
    <row r="168" spans="1:1" x14ac:dyDescent="0.25">
      <c r="A168" s="17" t="s">
        <v>932</v>
      </c>
    </row>
    <row r="169" spans="1:1" x14ac:dyDescent="0.25">
      <c r="A169" s="65" t="s">
        <v>56</v>
      </c>
    </row>
    <row r="170" spans="1:1" x14ac:dyDescent="0.25">
      <c r="A170" s="17" t="s">
        <v>324</v>
      </c>
    </row>
    <row r="171" spans="1:1" x14ac:dyDescent="0.25">
      <c r="A171" s="17" t="s">
        <v>934</v>
      </c>
    </row>
    <row r="172" spans="1:1" x14ac:dyDescent="0.25">
      <c r="A172" s="65" t="s">
        <v>57</v>
      </c>
    </row>
    <row r="173" spans="1:1" x14ac:dyDescent="0.25">
      <c r="A173" s="17" t="s">
        <v>707</v>
      </c>
    </row>
    <row r="174" spans="1:1" x14ac:dyDescent="0.25">
      <c r="A174" s="17" t="s">
        <v>663</v>
      </c>
    </row>
    <row r="175" spans="1:1" x14ac:dyDescent="0.25">
      <c r="A175" s="65" t="s">
        <v>58</v>
      </c>
    </row>
    <row r="176" spans="1:1" x14ac:dyDescent="0.25">
      <c r="A176" s="17" t="s">
        <v>299</v>
      </c>
    </row>
    <row r="177" spans="1:1" x14ac:dyDescent="0.25">
      <c r="A177" s="17" t="s">
        <v>310</v>
      </c>
    </row>
    <row r="178" spans="1:1" x14ac:dyDescent="0.25">
      <c r="A178" s="65" t="s">
        <v>59</v>
      </c>
    </row>
    <row r="179" spans="1:1" x14ac:dyDescent="0.25">
      <c r="A179" s="17" t="s">
        <v>335</v>
      </c>
    </row>
    <row r="180" spans="1:1" x14ac:dyDescent="0.25">
      <c r="A180" s="17" t="s">
        <v>955</v>
      </c>
    </row>
    <row r="181" spans="1:1" x14ac:dyDescent="0.25">
      <c r="A181" s="65" t="s">
        <v>60</v>
      </c>
    </row>
    <row r="182" spans="1:1" x14ac:dyDescent="0.25">
      <c r="A182" s="17" t="s">
        <v>331</v>
      </c>
    </row>
    <row r="183" spans="1:1" x14ac:dyDescent="0.25">
      <c r="A183" s="17" t="s">
        <v>944</v>
      </c>
    </row>
    <row r="184" spans="1:1" x14ac:dyDescent="0.25">
      <c r="A184" s="65" t="s">
        <v>61</v>
      </c>
    </row>
    <row r="185" spans="1:1" x14ac:dyDescent="0.25">
      <c r="A185" s="17" t="s">
        <v>326</v>
      </c>
    </row>
    <row r="186" spans="1:1" x14ac:dyDescent="0.25">
      <c r="A186" s="17" t="s">
        <v>935</v>
      </c>
    </row>
    <row r="187" spans="1:1" x14ac:dyDescent="0.25">
      <c r="A187" s="65" t="s">
        <v>62</v>
      </c>
    </row>
    <row r="188" spans="1:1" x14ac:dyDescent="0.25">
      <c r="A188" s="17" t="s">
        <v>734</v>
      </c>
    </row>
    <row r="189" spans="1:1" x14ac:dyDescent="0.25">
      <c r="A189" s="17" t="s">
        <v>172</v>
      </c>
    </row>
    <row r="190" spans="1:1" x14ac:dyDescent="0.25">
      <c r="A190" s="17" t="s">
        <v>741</v>
      </c>
    </row>
    <row r="191" spans="1:1" x14ac:dyDescent="0.25">
      <c r="A191" s="17" t="s">
        <v>181</v>
      </c>
    </row>
    <row r="192" spans="1:1" x14ac:dyDescent="0.25">
      <c r="A192" s="65" t="s">
        <v>63</v>
      </c>
    </row>
    <row r="193" spans="1:1" x14ac:dyDescent="0.25">
      <c r="A193" s="17" t="s">
        <v>328</v>
      </c>
    </row>
    <row r="194" spans="1:1" x14ac:dyDescent="0.25">
      <c r="A194" s="17" t="s">
        <v>330</v>
      </c>
    </row>
    <row r="195" spans="1:1" x14ac:dyDescent="0.25">
      <c r="A195" s="17" t="s">
        <v>936</v>
      </c>
    </row>
    <row r="196" spans="1:1" x14ac:dyDescent="0.25">
      <c r="A196" s="17" t="s">
        <v>940</v>
      </c>
    </row>
    <row r="197" spans="1:1" x14ac:dyDescent="0.25">
      <c r="A197" s="65" t="s">
        <v>64</v>
      </c>
    </row>
    <row r="198" spans="1:1" x14ac:dyDescent="0.25">
      <c r="A198" s="17" t="s">
        <v>710</v>
      </c>
    </row>
    <row r="199" spans="1:1" x14ac:dyDescent="0.25">
      <c r="A199" s="17" t="s">
        <v>253</v>
      </c>
    </row>
    <row r="200" spans="1:1" x14ac:dyDescent="0.25">
      <c r="A200" s="65" t="s">
        <v>238</v>
      </c>
    </row>
    <row r="201" spans="1:1" x14ac:dyDescent="0.25">
      <c r="A201" s="17" t="s">
        <v>709</v>
      </c>
    </row>
    <row r="202" spans="1:1" x14ac:dyDescent="0.25">
      <c r="A202" s="17" t="s">
        <v>247</v>
      </c>
    </row>
    <row r="203" spans="1:1" x14ac:dyDescent="0.25">
      <c r="A203" s="65" t="s">
        <v>65</v>
      </c>
    </row>
    <row r="204" spans="1:1" x14ac:dyDescent="0.25">
      <c r="A204" s="17" t="s">
        <v>726</v>
      </c>
    </row>
    <row r="205" spans="1:1" x14ac:dyDescent="0.25">
      <c r="A205" s="17" t="s">
        <v>937</v>
      </c>
    </row>
    <row r="206" spans="1:1" x14ac:dyDescent="0.25">
      <c r="A206" s="65" t="s">
        <v>66</v>
      </c>
    </row>
    <row r="207" spans="1:1" x14ac:dyDescent="0.25">
      <c r="A207" s="17" t="s">
        <v>325</v>
      </c>
    </row>
    <row r="208" spans="1:1" x14ac:dyDescent="0.25">
      <c r="A208" s="17" t="s">
        <v>938</v>
      </c>
    </row>
    <row r="209" spans="1:1" x14ac:dyDescent="0.25">
      <c r="A209" s="65" t="s">
        <v>67</v>
      </c>
    </row>
    <row r="210" spans="1:1" x14ac:dyDescent="0.25">
      <c r="A210" s="17" t="s">
        <v>300</v>
      </c>
    </row>
    <row r="211" spans="1:1" x14ac:dyDescent="0.25">
      <c r="A211" s="17" t="s">
        <v>311</v>
      </c>
    </row>
    <row r="212" spans="1:1" x14ac:dyDescent="0.25">
      <c r="A212" s="65" t="s">
        <v>68</v>
      </c>
    </row>
    <row r="213" spans="1:1" x14ac:dyDescent="0.25">
      <c r="A213" s="17" t="s">
        <v>200</v>
      </c>
    </row>
    <row r="214" spans="1:1" x14ac:dyDescent="0.25">
      <c r="A214" s="17" t="s">
        <v>205</v>
      </c>
    </row>
    <row r="215" spans="1:1" x14ac:dyDescent="0.25">
      <c r="A215" s="65" t="s">
        <v>69</v>
      </c>
    </row>
    <row r="216" spans="1:1" x14ac:dyDescent="0.25">
      <c r="A216" s="17" t="s">
        <v>163</v>
      </c>
    </row>
    <row r="217" spans="1:1" x14ac:dyDescent="0.25">
      <c r="A217" s="17" t="s">
        <v>869</v>
      </c>
    </row>
    <row r="218" spans="1:1" x14ac:dyDescent="0.25">
      <c r="A218" s="65" t="s">
        <v>70</v>
      </c>
    </row>
    <row r="219" spans="1:1" x14ac:dyDescent="0.25">
      <c r="A219" s="17" t="s">
        <v>277</v>
      </c>
    </row>
    <row r="220" spans="1:1" x14ac:dyDescent="0.25">
      <c r="A220" s="17" t="s">
        <v>303</v>
      </c>
    </row>
    <row r="221" spans="1:1" x14ac:dyDescent="0.25">
      <c r="A221" s="65" t="s">
        <v>71</v>
      </c>
    </row>
    <row r="222" spans="1:1" x14ac:dyDescent="0.25">
      <c r="A222" s="17" t="s">
        <v>760</v>
      </c>
    </row>
    <row r="223" spans="1:1" x14ac:dyDescent="0.25">
      <c r="A223" s="17" t="s">
        <v>779</v>
      </c>
    </row>
    <row r="224" spans="1:1" x14ac:dyDescent="0.25">
      <c r="A224" s="65" t="s">
        <v>72</v>
      </c>
    </row>
    <row r="225" spans="1:1" x14ac:dyDescent="0.25">
      <c r="A225" s="17" t="s">
        <v>831</v>
      </c>
    </row>
    <row r="226" spans="1:1" x14ac:dyDescent="0.25">
      <c r="A226" s="17" t="s">
        <v>832</v>
      </c>
    </row>
    <row r="227" spans="1:1" x14ac:dyDescent="0.25">
      <c r="A227" s="17" t="s">
        <v>830</v>
      </c>
    </row>
    <row r="228" spans="1:1" x14ac:dyDescent="0.25">
      <c r="A228" s="17" t="s">
        <v>829</v>
      </c>
    </row>
    <row r="229" spans="1:1" x14ac:dyDescent="0.25">
      <c r="A229" s="65" t="s">
        <v>73</v>
      </c>
    </row>
    <row r="230" spans="1:1" x14ac:dyDescent="0.25">
      <c r="A230" s="17" t="s">
        <v>160</v>
      </c>
    </row>
    <row r="231" spans="1:1" x14ac:dyDescent="0.25">
      <c r="A231" s="17" t="s">
        <v>864</v>
      </c>
    </row>
    <row r="232" spans="1:1" x14ac:dyDescent="0.25">
      <c r="A232" s="65" t="s">
        <v>74</v>
      </c>
    </row>
    <row r="233" spans="1:1" x14ac:dyDescent="0.25">
      <c r="A233" s="17" t="s">
        <v>164</v>
      </c>
    </row>
    <row r="234" spans="1:1" x14ac:dyDescent="0.25">
      <c r="A234" s="17" t="s">
        <v>866</v>
      </c>
    </row>
    <row r="235" spans="1:1" x14ac:dyDescent="0.25">
      <c r="A235" s="65" t="s">
        <v>75</v>
      </c>
    </row>
    <row r="236" spans="1:1" x14ac:dyDescent="0.25">
      <c r="A236" s="17" t="s">
        <v>754</v>
      </c>
    </row>
    <row r="237" spans="1:1" x14ac:dyDescent="0.25">
      <c r="A237" s="17" t="s">
        <v>340</v>
      </c>
    </row>
    <row r="238" spans="1:1" x14ac:dyDescent="0.25">
      <c r="A238" s="65" t="s">
        <v>76</v>
      </c>
    </row>
    <row r="239" spans="1:1" x14ac:dyDescent="0.25">
      <c r="A239" s="17" t="s">
        <v>269</v>
      </c>
    </row>
    <row r="240" spans="1:1" x14ac:dyDescent="0.25">
      <c r="A240" s="17" t="s">
        <v>258</v>
      </c>
    </row>
    <row r="241" spans="1:1" x14ac:dyDescent="0.25">
      <c r="A241" s="65" t="s">
        <v>77</v>
      </c>
    </row>
    <row r="242" spans="1:1" x14ac:dyDescent="0.25">
      <c r="A242" s="17" t="s">
        <v>223</v>
      </c>
    </row>
    <row r="243" spans="1:1" x14ac:dyDescent="0.25">
      <c r="A243" s="17" t="s">
        <v>222</v>
      </c>
    </row>
    <row r="244" spans="1:1" x14ac:dyDescent="0.25">
      <c r="A244" s="17" t="s">
        <v>909</v>
      </c>
    </row>
    <row r="245" spans="1:1" x14ac:dyDescent="0.25">
      <c r="A245" s="17" t="s">
        <v>910</v>
      </c>
    </row>
    <row r="246" spans="1:1" x14ac:dyDescent="0.25">
      <c r="A246" s="65" t="s">
        <v>78</v>
      </c>
    </row>
    <row r="247" spans="1:1" x14ac:dyDescent="0.25">
      <c r="A247" s="17" t="s">
        <v>819</v>
      </c>
    </row>
    <row r="248" spans="1:1" x14ac:dyDescent="0.25">
      <c r="A248" s="17" t="s">
        <v>820</v>
      </c>
    </row>
    <row r="249" spans="1:1" x14ac:dyDescent="0.25">
      <c r="A249" s="17" t="s">
        <v>821</v>
      </c>
    </row>
    <row r="250" spans="1:1" x14ac:dyDescent="0.25">
      <c r="A250" s="17" t="s">
        <v>822</v>
      </c>
    </row>
    <row r="251" spans="1:1" x14ac:dyDescent="0.25">
      <c r="A251" s="17" t="s">
        <v>823</v>
      </c>
    </row>
    <row r="252" spans="1:1" x14ac:dyDescent="0.25">
      <c r="A252" s="17" t="s">
        <v>824</v>
      </c>
    </row>
    <row r="253" spans="1:1" x14ac:dyDescent="0.25">
      <c r="A253" s="17" t="s">
        <v>825</v>
      </c>
    </row>
    <row r="254" spans="1:1" x14ac:dyDescent="0.25">
      <c r="A254" s="17" t="s">
        <v>826</v>
      </c>
    </row>
    <row r="255" spans="1:1" x14ac:dyDescent="0.25">
      <c r="A255" s="17" t="s">
        <v>827</v>
      </c>
    </row>
    <row r="256" spans="1:1" x14ac:dyDescent="0.25">
      <c r="A256" s="17" t="s">
        <v>828</v>
      </c>
    </row>
    <row r="257" spans="1:1" x14ac:dyDescent="0.25">
      <c r="A257" s="65" t="s">
        <v>79</v>
      </c>
    </row>
    <row r="258" spans="1:1" x14ac:dyDescent="0.25">
      <c r="A258" s="17" t="s">
        <v>700</v>
      </c>
    </row>
    <row r="259" spans="1:1" x14ac:dyDescent="0.25">
      <c r="A259" s="17" t="s">
        <v>225</v>
      </c>
    </row>
    <row r="260" spans="1:1" x14ac:dyDescent="0.25">
      <c r="A260" s="65" t="s">
        <v>80</v>
      </c>
    </row>
    <row r="261" spans="1:1" x14ac:dyDescent="0.25">
      <c r="A261" s="17" t="s">
        <v>198</v>
      </c>
    </row>
    <row r="262" spans="1:1" x14ac:dyDescent="0.25">
      <c r="A262" s="17" t="s">
        <v>203</v>
      </c>
    </row>
    <row r="263" spans="1:1" x14ac:dyDescent="0.25">
      <c r="A263" s="17" t="s">
        <v>199</v>
      </c>
    </row>
    <row r="264" spans="1:1" x14ac:dyDescent="0.25">
      <c r="A264" s="17" t="s">
        <v>204</v>
      </c>
    </row>
    <row r="265" spans="1:1" x14ac:dyDescent="0.25">
      <c r="A265" s="65" t="s">
        <v>81</v>
      </c>
    </row>
    <row r="266" spans="1:1" x14ac:dyDescent="0.25">
      <c r="A266" s="17" t="s">
        <v>201</v>
      </c>
    </row>
    <row r="267" spans="1:1" x14ac:dyDescent="0.25">
      <c r="A267" s="17" t="s">
        <v>206</v>
      </c>
    </row>
    <row r="268" spans="1:1" x14ac:dyDescent="0.25">
      <c r="A268" s="65" t="s">
        <v>82</v>
      </c>
    </row>
    <row r="269" spans="1:1" x14ac:dyDescent="0.25">
      <c r="A269" s="17" t="s">
        <v>271</v>
      </c>
    </row>
    <row r="270" spans="1:1" x14ac:dyDescent="0.25">
      <c r="A270" s="17" t="s">
        <v>261</v>
      </c>
    </row>
    <row r="271" spans="1:1" x14ac:dyDescent="0.25">
      <c r="A271" s="65" t="s">
        <v>83</v>
      </c>
    </row>
    <row r="272" spans="1:1" x14ac:dyDescent="0.25">
      <c r="A272" s="17" t="s">
        <v>262</v>
      </c>
    </row>
    <row r="273" spans="1:1" x14ac:dyDescent="0.25">
      <c r="A273" s="17" t="s">
        <v>926</v>
      </c>
    </row>
    <row r="274" spans="1:1" x14ac:dyDescent="0.25">
      <c r="A274" s="65" t="s">
        <v>84</v>
      </c>
    </row>
    <row r="275" spans="1:1" x14ac:dyDescent="0.25">
      <c r="A275" s="17" t="s">
        <v>333</v>
      </c>
    </row>
    <row r="276" spans="1:1" x14ac:dyDescent="0.25">
      <c r="A276" s="17" t="s">
        <v>946</v>
      </c>
    </row>
    <row r="277" spans="1:1" x14ac:dyDescent="0.25">
      <c r="A277" s="65" t="s">
        <v>85</v>
      </c>
    </row>
    <row r="278" spans="1:1" x14ac:dyDescent="0.25">
      <c r="A278" s="17" t="s">
        <v>319</v>
      </c>
    </row>
    <row r="279" spans="1:1" x14ac:dyDescent="0.25">
      <c r="A279" s="17" t="s">
        <v>945</v>
      </c>
    </row>
    <row r="280" spans="1:1" x14ac:dyDescent="0.25">
      <c r="A280" s="65" t="s">
        <v>86</v>
      </c>
    </row>
    <row r="281" spans="1:1" x14ac:dyDescent="0.25">
      <c r="A281" s="17" t="s">
        <v>316</v>
      </c>
    </row>
    <row r="282" spans="1:1" x14ac:dyDescent="0.25">
      <c r="A282" s="17" t="s">
        <v>947</v>
      </c>
    </row>
    <row r="283" spans="1:1" x14ac:dyDescent="0.25">
      <c r="A283" s="65" t="s">
        <v>87</v>
      </c>
    </row>
    <row r="284" spans="1:1" x14ac:dyDescent="0.25">
      <c r="A284" s="17" t="s">
        <v>274</v>
      </c>
    </row>
    <row r="285" spans="1:1" x14ac:dyDescent="0.25">
      <c r="A285" s="17" t="s">
        <v>302</v>
      </c>
    </row>
    <row r="286" spans="1:1" x14ac:dyDescent="0.25">
      <c r="A286" s="65" t="s">
        <v>88</v>
      </c>
    </row>
    <row r="287" spans="1:1" x14ac:dyDescent="0.25">
      <c r="A287" s="17" t="s">
        <v>232</v>
      </c>
    </row>
    <row r="288" spans="1:1" x14ac:dyDescent="0.25">
      <c r="A288" s="17" t="s">
        <v>886</v>
      </c>
    </row>
    <row r="289" spans="1:1" x14ac:dyDescent="0.25">
      <c r="A289" s="65" t="s">
        <v>89</v>
      </c>
    </row>
    <row r="290" spans="1:1" x14ac:dyDescent="0.25">
      <c r="A290" s="17" t="s">
        <v>742</v>
      </c>
    </row>
    <row r="291" spans="1:1" x14ac:dyDescent="0.25">
      <c r="A291" s="17" t="s">
        <v>183</v>
      </c>
    </row>
    <row r="292" spans="1:1" x14ac:dyDescent="0.25">
      <c r="A292" s="65" t="s">
        <v>90</v>
      </c>
    </row>
    <row r="293" spans="1:1" x14ac:dyDescent="0.25">
      <c r="A293" s="17" t="s">
        <v>220</v>
      </c>
    </row>
    <row r="294" spans="1:1" x14ac:dyDescent="0.25">
      <c r="A294" s="17" t="s">
        <v>912</v>
      </c>
    </row>
    <row r="295" spans="1:1" x14ac:dyDescent="0.25">
      <c r="A295" s="65" t="s">
        <v>91</v>
      </c>
    </row>
    <row r="296" spans="1:1" x14ac:dyDescent="0.25">
      <c r="A296" s="17" t="s">
        <v>701</v>
      </c>
    </row>
    <row r="297" spans="1:1" x14ac:dyDescent="0.25">
      <c r="A297" s="17" t="s">
        <v>224</v>
      </c>
    </row>
    <row r="298" spans="1:1" x14ac:dyDescent="0.25">
      <c r="A298" s="65" t="s">
        <v>92</v>
      </c>
    </row>
    <row r="299" spans="1:1" x14ac:dyDescent="0.25">
      <c r="A299" s="17" t="s">
        <v>268</v>
      </c>
    </row>
    <row r="300" spans="1:1" x14ac:dyDescent="0.25">
      <c r="A300" s="17" t="s">
        <v>284</v>
      </c>
    </row>
    <row r="301" spans="1:1" x14ac:dyDescent="0.25">
      <c r="A301" s="17" t="s">
        <v>267</v>
      </c>
    </row>
    <row r="302" spans="1:1" x14ac:dyDescent="0.25">
      <c r="A302" s="17" t="s">
        <v>286</v>
      </c>
    </row>
    <row r="303" spans="1:1" x14ac:dyDescent="0.25">
      <c r="A303" s="65" t="s">
        <v>787</v>
      </c>
    </row>
    <row r="304" spans="1:1" x14ac:dyDescent="0.25">
      <c r="A304" s="17" t="s">
        <v>276</v>
      </c>
    </row>
    <row r="305" spans="1:1" x14ac:dyDescent="0.25">
      <c r="A305" s="17" t="s">
        <v>291</v>
      </c>
    </row>
    <row r="306" spans="1:1" x14ac:dyDescent="0.25">
      <c r="A306" s="17" t="s">
        <v>273</v>
      </c>
    </row>
    <row r="307" spans="1:1" x14ac:dyDescent="0.25">
      <c r="A307" s="17" t="s">
        <v>289</v>
      </c>
    </row>
    <row r="308" spans="1:1" x14ac:dyDescent="0.25">
      <c r="A308" s="65" t="s">
        <v>93</v>
      </c>
    </row>
    <row r="309" spans="1:1" x14ac:dyDescent="0.25">
      <c r="A309" s="17" t="s">
        <v>879</v>
      </c>
    </row>
    <row r="310" spans="1:1" x14ac:dyDescent="0.25">
      <c r="A310" s="17" t="s">
        <v>858</v>
      </c>
    </row>
    <row r="311" spans="1:1" x14ac:dyDescent="0.25">
      <c r="A311" s="17" t="s">
        <v>862</v>
      </c>
    </row>
    <row r="312" spans="1:1" x14ac:dyDescent="0.25">
      <c r="A312" s="65" t="s">
        <v>94</v>
      </c>
    </row>
    <row r="313" spans="1:1" x14ac:dyDescent="0.25">
      <c r="A313" s="17" t="s">
        <v>715</v>
      </c>
    </row>
    <row r="314" spans="1:1" x14ac:dyDescent="0.25">
      <c r="A314" s="17" t="s">
        <v>246</v>
      </c>
    </row>
    <row r="315" spans="1:1" x14ac:dyDescent="0.25">
      <c r="A315" s="65" t="s">
        <v>95</v>
      </c>
    </row>
    <row r="316" spans="1:1" x14ac:dyDescent="0.25">
      <c r="A316" s="17" t="s">
        <v>332</v>
      </c>
    </row>
    <row r="317" spans="1:1" x14ac:dyDescent="0.25">
      <c r="A317" s="17" t="s">
        <v>780</v>
      </c>
    </row>
    <row r="318" spans="1:1" x14ac:dyDescent="0.25">
      <c r="A318" s="17" t="s">
        <v>949</v>
      </c>
    </row>
    <row r="319" spans="1:1" x14ac:dyDescent="0.25">
      <c r="A319" s="17" t="s">
        <v>950</v>
      </c>
    </row>
    <row r="320" spans="1:1" x14ac:dyDescent="0.25">
      <c r="A320" s="65" t="s">
        <v>237</v>
      </c>
    </row>
    <row r="321" spans="1:1" x14ac:dyDescent="0.25">
      <c r="A321" s="17" t="s">
        <v>716</v>
      </c>
    </row>
    <row r="322" spans="1:1" x14ac:dyDescent="0.25">
      <c r="A322" s="17" t="s">
        <v>252</v>
      </c>
    </row>
    <row r="323" spans="1:1" x14ac:dyDescent="0.25">
      <c r="A323" s="65" t="s">
        <v>96</v>
      </c>
    </row>
    <row r="324" spans="1:1" x14ac:dyDescent="0.25">
      <c r="A324" s="17" t="s">
        <v>717</v>
      </c>
    </row>
    <row r="325" spans="1:1" x14ac:dyDescent="0.25">
      <c r="A325" s="17" t="s">
        <v>248</v>
      </c>
    </row>
    <row r="326" spans="1:1" x14ac:dyDescent="0.25">
      <c r="A326" s="65" t="s">
        <v>97</v>
      </c>
    </row>
    <row r="327" spans="1:1" x14ac:dyDescent="0.25">
      <c r="A327" s="17" t="s">
        <v>342</v>
      </c>
    </row>
    <row r="328" spans="1:1" x14ac:dyDescent="0.25">
      <c r="A328" s="17" t="s">
        <v>952</v>
      </c>
    </row>
    <row r="329" spans="1:1" x14ac:dyDescent="0.25">
      <c r="A329" s="65" t="s">
        <v>98</v>
      </c>
    </row>
    <row r="330" spans="1:1" x14ac:dyDescent="0.25">
      <c r="A330" s="17" t="s">
        <v>718</v>
      </c>
    </row>
    <row r="331" spans="1:1" x14ac:dyDescent="0.25">
      <c r="A331" s="17" t="s">
        <v>249</v>
      </c>
    </row>
    <row r="332" spans="1:1" x14ac:dyDescent="0.25">
      <c r="A332" s="65" t="s">
        <v>99</v>
      </c>
    </row>
    <row r="333" spans="1:1" x14ac:dyDescent="0.25">
      <c r="A333" s="17" t="s">
        <v>733</v>
      </c>
    </row>
    <row r="334" spans="1:1" x14ac:dyDescent="0.25">
      <c r="A334" s="17" t="s">
        <v>182</v>
      </c>
    </row>
    <row r="335" spans="1:1" x14ac:dyDescent="0.25">
      <c r="A335" s="65" t="s">
        <v>100</v>
      </c>
    </row>
    <row r="336" spans="1:1" x14ac:dyDescent="0.25">
      <c r="A336" s="17" t="s">
        <v>737</v>
      </c>
    </row>
    <row r="337" spans="1:1" x14ac:dyDescent="0.25">
      <c r="A337" s="17" t="s">
        <v>176</v>
      </c>
    </row>
    <row r="338" spans="1:1" x14ac:dyDescent="0.25">
      <c r="A338" s="65" t="s">
        <v>101</v>
      </c>
    </row>
    <row r="339" spans="1:1" x14ac:dyDescent="0.25">
      <c r="A339" s="17" t="s">
        <v>275</v>
      </c>
    </row>
    <row r="340" spans="1:1" x14ac:dyDescent="0.25">
      <c r="A340" s="17" t="s">
        <v>290</v>
      </c>
    </row>
    <row r="341" spans="1:1" x14ac:dyDescent="0.25">
      <c r="A341" s="65" t="s">
        <v>102</v>
      </c>
    </row>
    <row r="342" spans="1:1" x14ac:dyDescent="0.25">
      <c r="A342" s="17" t="s">
        <v>195</v>
      </c>
    </row>
    <row r="343" spans="1:1" x14ac:dyDescent="0.25">
      <c r="A343" s="17" t="s">
        <v>943</v>
      </c>
    </row>
    <row r="344" spans="1:1" x14ac:dyDescent="0.25">
      <c r="A344" s="65" t="s">
        <v>103</v>
      </c>
    </row>
    <row r="345" spans="1:1" x14ac:dyDescent="0.25">
      <c r="A345" s="17" t="s">
        <v>165</v>
      </c>
    </row>
    <row r="346" spans="1:1" x14ac:dyDescent="0.25">
      <c r="A346" s="17" t="s">
        <v>870</v>
      </c>
    </row>
    <row r="347" spans="1:1" x14ac:dyDescent="0.25">
      <c r="A347" s="65" t="s">
        <v>104</v>
      </c>
    </row>
    <row r="348" spans="1:1" x14ac:dyDescent="0.25">
      <c r="A348" s="17" t="s">
        <v>218</v>
      </c>
    </row>
    <row r="349" spans="1:1" x14ac:dyDescent="0.25">
      <c r="A349" s="17" t="s">
        <v>911</v>
      </c>
    </row>
    <row r="350" spans="1:1" x14ac:dyDescent="0.25">
      <c r="A350" s="65" t="s">
        <v>105</v>
      </c>
    </row>
    <row r="351" spans="1:1" x14ac:dyDescent="0.25">
      <c r="A351" s="17" t="s">
        <v>748</v>
      </c>
    </row>
    <row r="352" spans="1:1" x14ac:dyDescent="0.25">
      <c r="A352" s="17" t="s">
        <v>180</v>
      </c>
    </row>
    <row r="353" spans="1:1" x14ac:dyDescent="0.25">
      <c r="A353" s="65" t="s">
        <v>106</v>
      </c>
    </row>
    <row r="354" spans="1:1" x14ac:dyDescent="0.25">
      <c r="A354" s="17" t="s">
        <v>744</v>
      </c>
    </row>
    <row r="355" spans="1:1" x14ac:dyDescent="0.25">
      <c r="A355" s="17" t="s">
        <v>263</v>
      </c>
    </row>
    <row r="356" spans="1:1" x14ac:dyDescent="0.25">
      <c r="A356" s="65" t="s">
        <v>107</v>
      </c>
    </row>
    <row r="357" spans="1:1" x14ac:dyDescent="0.25">
      <c r="A357" s="17" t="s">
        <v>698</v>
      </c>
    </row>
    <row r="358" spans="1:1" x14ac:dyDescent="0.25">
      <c r="A358" s="17" t="s">
        <v>226</v>
      </c>
    </row>
    <row r="359" spans="1:1" x14ac:dyDescent="0.25">
      <c r="A359" s="17" t="s">
        <v>699</v>
      </c>
    </row>
    <row r="360" spans="1:1" x14ac:dyDescent="0.25">
      <c r="A360" s="17" t="s">
        <v>227</v>
      </c>
    </row>
    <row r="361" spans="1:1" x14ac:dyDescent="0.25">
      <c r="A361" s="65" t="s">
        <v>796</v>
      </c>
    </row>
    <row r="362" spans="1:1" x14ac:dyDescent="0.25">
      <c r="A362" s="17" t="s">
        <v>727</v>
      </c>
    </row>
    <row r="363" spans="1:1" x14ac:dyDescent="0.25">
      <c r="A363" s="17" t="s">
        <v>954</v>
      </c>
    </row>
    <row r="364" spans="1:1" x14ac:dyDescent="0.25">
      <c r="A364" s="65" t="s">
        <v>108</v>
      </c>
    </row>
    <row r="365" spans="1:1" x14ac:dyDescent="0.25">
      <c r="A365" s="17" t="s">
        <v>233</v>
      </c>
    </row>
    <row r="366" spans="1:1" x14ac:dyDescent="0.25">
      <c r="A366" s="17" t="s">
        <v>887</v>
      </c>
    </row>
    <row r="367" spans="1:1" x14ac:dyDescent="0.25">
      <c r="A367" s="65" t="s">
        <v>109</v>
      </c>
    </row>
    <row r="368" spans="1:1" x14ac:dyDescent="0.25">
      <c r="A368" s="17" t="s">
        <v>745</v>
      </c>
    </row>
    <row r="369" spans="1:1" x14ac:dyDescent="0.25">
      <c r="A369" s="17" t="s">
        <v>185</v>
      </c>
    </row>
    <row r="370" spans="1:1" x14ac:dyDescent="0.25">
      <c r="A370" s="65" t="s">
        <v>110</v>
      </c>
    </row>
    <row r="371" spans="1:1" x14ac:dyDescent="0.25">
      <c r="A371" s="17" t="s">
        <v>732</v>
      </c>
    </row>
    <row r="372" spans="1:1" x14ac:dyDescent="0.25">
      <c r="A372" s="17" t="s">
        <v>314</v>
      </c>
    </row>
    <row r="373" spans="1:1" x14ac:dyDescent="0.25">
      <c r="A373" s="17" t="s">
        <v>872</v>
      </c>
    </row>
    <row r="374" spans="1:1" x14ac:dyDescent="0.25">
      <c r="A374" s="65" t="s">
        <v>111</v>
      </c>
    </row>
    <row r="375" spans="1:1" x14ac:dyDescent="0.25">
      <c r="A375" s="17" t="s">
        <v>731</v>
      </c>
    </row>
    <row r="376" spans="1:1" x14ac:dyDescent="0.25">
      <c r="A376" s="17" t="s">
        <v>315</v>
      </c>
    </row>
    <row r="377" spans="1:1" x14ac:dyDescent="0.25">
      <c r="A377" s="17" t="s">
        <v>871</v>
      </c>
    </row>
    <row r="378" spans="1:1" x14ac:dyDescent="0.25">
      <c r="A378" s="65" t="s">
        <v>112</v>
      </c>
    </row>
    <row r="379" spans="1:1" x14ac:dyDescent="0.25">
      <c r="A379" s="17" t="s">
        <v>752</v>
      </c>
    </row>
    <row r="380" spans="1:1" x14ac:dyDescent="0.25">
      <c r="A380" s="17" t="s">
        <v>338</v>
      </c>
    </row>
    <row r="381" spans="1:1" x14ac:dyDescent="0.25">
      <c r="A381" s="65" t="s">
        <v>113</v>
      </c>
    </row>
    <row r="382" spans="1:1" x14ac:dyDescent="0.25">
      <c r="A382" s="17" t="s">
        <v>756</v>
      </c>
    </row>
    <row r="383" spans="1:1" x14ac:dyDescent="0.25">
      <c r="A383" s="17" t="s">
        <v>228</v>
      </c>
    </row>
    <row r="384" spans="1:1" x14ac:dyDescent="0.25">
      <c r="A384" s="65" t="s">
        <v>114</v>
      </c>
    </row>
    <row r="385" spans="1:1" x14ac:dyDescent="0.25">
      <c r="A385" s="17" t="s">
        <v>266</v>
      </c>
    </row>
    <row r="386" spans="1:1" x14ac:dyDescent="0.25">
      <c r="A386" s="17" t="s">
        <v>285</v>
      </c>
    </row>
    <row r="387" spans="1:1" x14ac:dyDescent="0.25">
      <c r="A387" s="17" t="s">
        <v>272</v>
      </c>
    </row>
    <row r="388" spans="1:1" x14ac:dyDescent="0.25">
      <c r="A388" s="17" t="s">
        <v>288</v>
      </c>
    </row>
    <row r="389" spans="1:1" x14ac:dyDescent="0.25">
      <c r="A389" s="17" t="s">
        <v>280</v>
      </c>
    </row>
    <row r="390" spans="1:1" x14ac:dyDescent="0.25">
      <c r="A390" s="17" t="s">
        <v>293</v>
      </c>
    </row>
    <row r="391" spans="1:1" x14ac:dyDescent="0.25">
      <c r="A391" s="65" t="s">
        <v>115</v>
      </c>
    </row>
    <row r="392" spans="1:1" x14ac:dyDescent="0.25">
      <c r="A392" s="17" t="s">
        <v>711</v>
      </c>
    </row>
    <row r="393" spans="1:1" x14ac:dyDescent="0.25">
      <c r="A393" s="17" t="s">
        <v>250</v>
      </c>
    </row>
    <row r="394" spans="1:1" x14ac:dyDescent="0.25">
      <c r="A394" s="65" t="s">
        <v>116</v>
      </c>
    </row>
    <row r="395" spans="1:1" x14ac:dyDescent="0.25">
      <c r="A395" s="17" t="s">
        <v>255</v>
      </c>
    </row>
    <row r="396" spans="1:1" x14ac:dyDescent="0.25">
      <c r="A396" s="17" t="s">
        <v>941</v>
      </c>
    </row>
    <row r="397" spans="1:1" x14ac:dyDescent="0.25">
      <c r="A397" s="65" t="s">
        <v>117</v>
      </c>
    </row>
    <row r="398" spans="1:1" x14ac:dyDescent="0.25">
      <c r="A398" s="17" t="s">
        <v>746</v>
      </c>
    </row>
    <row r="399" spans="1:1" x14ac:dyDescent="0.25">
      <c r="A399" s="17" t="s">
        <v>186</v>
      </c>
    </row>
    <row r="400" spans="1:1" x14ac:dyDescent="0.25">
      <c r="A400" s="65" t="s">
        <v>118</v>
      </c>
    </row>
    <row r="401" spans="1:1" x14ac:dyDescent="0.25">
      <c r="A401" s="17" t="s">
        <v>747</v>
      </c>
    </row>
    <row r="402" spans="1:1" x14ac:dyDescent="0.25">
      <c r="A402" s="17" t="s">
        <v>187</v>
      </c>
    </row>
    <row r="403" spans="1:1" x14ac:dyDescent="0.25">
      <c r="A403" s="65" t="s">
        <v>119</v>
      </c>
    </row>
    <row r="404" spans="1:1" x14ac:dyDescent="0.25">
      <c r="A404" s="17" t="s">
        <v>167</v>
      </c>
    </row>
    <row r="405" spans="1:1" x14ac:dyDescent="0.25">
      <c r="A405" s="17" t="s">
        <v>867</v>
      </c>
    </row>
    <row r="406" spans="1:1" x14ac:dyDescent="0.25">
      <c r="A406" s="65" t="s">
        <v>120</v>
      </c>
    </row>
    <row r="407" spans="1:1" x14ac:dyDescent="0.25">
      <c r="A407" s="17" t="s">
        <v>762</v>
      </c>
    </row>
    <row r="408" spans="1:1" x14ac:dyDescent="0.25">
      <c r="A408" s="17" t="s">
        <v>956</v>
      </c>
    </row>
    <row r="409" spans="1:1" x14ac:dyDescent="0.25">
      <c r="A409" s="65" t="s">
        <v>121</v>
      </c>
    </row>
    <row r="410" spans="1:1" x14ac:dyDescent="0.25">
      <c r="A410" s="17" t="s">
        <v>336</v>
      </c>
    </row>
    <row r="411" spans="1:1" x14ac:dyDescent="0.25">
      <c r="A411" s="17" t="s">
        <v>957</v>
      </c>
    </row>
    <row r="412" spans="1:1" x14ac:dyDescent="0.25">
      <c r="A412" s="65" t="s">
        <v>122</v>
      </c>
    </row>
    <row r="413" spans="1:1" x14ac:dyDescent="0.25">
      <c r="A413" s="17" t="s">
        <v>749</v>
      </c>
    </row>
    <row r="414" spans="1:1" x14ac:dyDescent="0.25">
      <c r="A414" s="17" t="s">
        <v>170</v>
      </c>
    </row>
    <row r="415" spans="1:1" x14ac:dyDescent="0.25">
      <c r="A415" s="17" t="s">
        <v>750</v>
      </c>
    </row>
    <row r="416" spans="1:1" x14ac:dyDescent="0.25">
      <c r="A416" s="17" t="s">
        <v>188</v>
      </c>
    </row>
    <row r="417" spans="1:1" x14ac:dyDescent="0.25">
      <c r="A417" s="65" t="s">
        <v>123</v>
      </c>
    </row>
    <row r="418" spans="1:1" x14ac:dyDescent="0.25">
      <c r="A418" s="17" t="s">
        <v>708</v>
      </c>
    </row>
    <row r="419" spans="1:1" x14ac:dyDescent="0.25">
      <c r="A419" s="17" t="s">
        <v>662</v>
      </c>
    </row>
    <row r="420" spans="1:1" x14ac:dyDescent="0.25">
      <c r="A420" s="65" t="s">
        <v>124</v>
      </c>
    </row>
    <row r="421" spans="1:1" x14ac:dyDescent="0.25">
      <c r="A421" s="17" t="s">
        <v>751</v>
      </c>
    </row>
    <row r="422" spans="1:1" x14ac:dyDescent="0.25">
      <c r="A422" s="17" t="s">
        <v>175</v>
      </c>
    </row>
    <row r="423" spans="1:1" x14ac:dyDescent="0.25">
      <c r="A423" s="65" t="s">
        <v>125</v>
      </c>
    </row>
    <row r="424" spans="1:1" x14ac:dyDescent="0.25">
      <c r="A424" s="17" t="s">
        <v>264</v>
      </c>
    </row>
    <row r="425" spans="1:1" x14ac:dyDescent="0.25">
      <c r="A425" s="17" t="s">
        <v>958</v>
      </c>
    </row>
    <row r="426" spans="1:1" x14ac:dyDescent="0.25">
      <c r="A426" s="65" t="s">
        <v>801</v>
      </c>
    </row>
    <row r="427" spans="1:1" x14ac:dyDescent="0.25">
      <c r="A427" s="17" t="s">
        <v>801</v>
      </c>
    </row>
    <row r="428" spans="1:1" x14ac:dyDescent="0.25">
      <c r="A428" s="65" t="s">
        <v>852</v>
      </c>
    </row>
    <row r="429" spans="1:1" x14ac:dyDescent="0.25">
      <c r="A429" s="17" t="s">
        <v>729</v>
      </c>
    </row>
    <row r="430" spans="1:1" x14ac:dyDescent="0.25">
      <c r="A430" s="17" t="s">
        <v>171</v>
      </c>
    </row>
    <row r="431" spans="1:1" x14ac:dyDescent="0.25">
      <c r="A431" s="65" t="s">
        <v>853</v>
      </c>
    </row>
    <row r="432" spans="1:1" x14ac:dyDescent="0.25">
      <c r="A432" s="17" t="s">
        <v>740</v>
      </c>
    </row>
    <row r="433" spans="1:1" x14ac:dyDescent="0.25">
      <c r="A433" s="17" t="s">
        <v>179</v>
      </c>
    </row>
    <row r="434" spans="1:1" x14ac:dyDescent="0.25">
      <c r="A434" s="65" t="s">
        <v>897</v>
      </c>
    </row>
    <row r="435" spans="1:1" x14ac:dyDescent="0.25">
      <c r="A435" s="17" t="s">
        <v>743</v>
      </c>
    </row>
    <row r="436" spans="1:1" x14ac:dyDescent="0.25">
      <c r="A436" s="17" t="s">
        <v>184</v>
      </c>
    </row>
    <row r="437" spans="1:1" x14ac:dyDescent="0.25">
      <c r="A437" s="65" t="s">
        <v>892</v>
      </c>
    </row>
    <row r="438" spans="1:1" x14ac:dyDescent="0.25">
      <c r="A438" s="17" t="s">
        <v>769</v>
      </c>
    </row>
    <row r="439" spans="1:1" x14ac:dyDescent="0.25">
      <c r="A439" s="17" t="s">
        <v>922</v>
      </c>
    </row>
    <row r="440" spans="1:1" x14ac:dyDescent="0.25">
      <c r="A440" s="65" t="s">
        <v>891</v>
      </c>
    </row>
    <row r="441" spans="1:1" x14ac:dyDescent="0.25">
      <c r="A441" s="17" t="s">
        <v>192</v>
      </c>
    </row>
    <row r="442" spans="1:1" x14ac:dyDescent="0.25">
      <c r="A442" s="17" t="s">
        <v>920</v>
      </c>
    </row>
    <row r="443" spans="1:1" x14ac:dyDescent="0.25">
      <c r="A443" s="65" t="s">
        <v>893</v>
      </c>
    </row>
    <row r="444" spans="1:1" x14ac:dyDescent="0.25">
      <c r="A444" s="17" t="s">
        <v>194</v>
      </c>
    </row>
    <row r="445" spans="1:1" x14ac:dyDescent="0.25">
      <c r="A445" s="17" t="s">
        <v>939</v>
      </c>
    </row>
    <row r="446" spans="1:1" x14ac:dyDescent="0.25">
      <c r="A446" s="65" t="s">
        <v>898</v>
      </c>
    </row>
    <row r="447" spans="1:1" x14ac:dyDescent="0.25">
      <c r="A447" s="17" t="s">
        <v>196</v>
      </c>
    </row>
    <row r="448" spans="1:1" x14ac:dyDescent="0.25">
      <c r="A448" s="17" t="s">
        <v>948</v>
      </c>
    </row>
    <row r="449" spans="1:1" x14ac:dyDescent="0.25">
      <c r="A449" s="65" t="s">
        <v>896</v>
      </c>
    </row>
    <row r="450" spans="1:1" x14ac:dyDescent="0.25">
      <c r="A450" s="17" t="s">
        <v>664</v>
      </c>
    </row>
    <row r="451" spans="1:1" x14ac:dyDescent="0.25">
      <c r="A451" s="17" t="s">
        <v>884</v>
      </c>
    </row>
    <row r="452" spans="1:1" x14ac:dyDescent="0.25">
      <c r="A452" s="65" t="s">
        <v>900</v>
      </c>
    </row>
    <row r="453" spans="1:1" x14ac:dyDescent="0.25">
      <c r="A453" s="17" t="s">
        <v>234</v>
      </c>
    </row>
    <row r="454" spans="1:1" x14ac:dyDescent="0.25">
      <c r="A454" s="17" t="s">
        <v>235</v>
      </c>
    </row>
    <row r="455" spans="1:1" x14ac:dyDescent="0.25">
      <c r="A455" s="17" t="s">
        <v>888</v>
      </c>
    </row>
    <row r="456" spans="1:1" x14ac:dyDescent="0.25">
      <c r="A456" s="17" t="s">
        <v>889</v>
      </c>
    </row>
    <row r="457" spans="1:1" x14ac:dyDescent="0.25">
      <c r="A457" s="65" t="s">
        <v>901</v>
      </c>
    </row>
    <row r="458" spans="1:1" x14ac:dyDescent="0.25">
      <c r="A458" s="17" t="s">
        <v>219</v>
      </c>
    </row>
    <row r="459" spans="1:1" x14ac:dyDescent="0.25">
      <c r="A459" s="17" t="s">
        <v>221</v>
      </c>
    </row>
    <row r="460" spans="1:1" x14ac:dyDescent="0.25">
      <c r="A460" s="17" t="s">
        <v>913</v>
      </c>
    </row>
    <row r="461" spans="1:1" x14ac:dyDescent="0.25">
      <c r="A461" s="17" t="s">
        <v>914</v>
      </c>
    </row>
    <row r="462" spans="1:1" x14ac:dyDescent="0.25">
      <c r="A462" s="65" t="s">
        <v>851</v>
      </c>
    </row>
    <row r="463" spans="1:1" x14ac:dyDescent="0.25">
      <c r="A463" s="17" t="s">
        <v>850</v>
      </c>
    </row>
    <row r="464" spans="1:1" x14ac:dyDescent="0.25">
      <c r="A464" s="17" t="s">
        <v>849</v>
      </c>
    </row>
    <row r="465" spans="1:1" x14ac:dyDescent="0.25">
      <c r="A465" s="65" t="s">
        <v>894</v>
      </c>
    </row>
    <row r="466" spans="1:1" x14ac:dyDescent="0.25">
      <c r="A466" s="17" t="s">
        <v>712</v>
      </c>
    </row>
    <row r="467" spans="1:1" x14ac:dyDescent="0.25">
      <c r="A467" s="17" t="s">
        <v>242</v>
      </c>
    </row>
    <row r="468" spans="1:1" x14ac:dyDescent="0.25">
      <c r="A468" s="17" t="s">
        <v>713</v>
      </c>
    </row>
    <row r="469" spans="1:1" x14ac:dyDescent="0.25">
      <c r="A469" s="17" t="s">
        <v>245</v>
      </c>
    </row>
    <row r="470" spans="1:1" x14ac:dyDescent="0.25">
      <c r="A470" s="17" t="s">
        <v>714</v>
      </c>
    </row>
    <row r="471" spans="1:1" x14ac:dyDescent="0.25">
      <c r="A471" s="17" t="s">
        <v>243</v>
      </c>
    </row>
    <row r="472" spans="1:1" x14ac:dyDescent="0.25">
      <c r="A472" s="65" t="s">
        <v>855</v>
      </c>
    </row>
    <row r="473" spans="1:1" x14ac:dyDescent="0.25">
      <c r="A473" s="17" t="s">
        <v>719</v>
      </c>
    </row>
    <row r="474" spans="1:1" x14ac:dyDescent="0.25">
      <c r="A474" s="17" t="s">
        <v>251</v>
      </c>
    </row>
    <row r="475" spans="1:1" x14ac:dyDescent="0.25">
      <c r="A475" s="65" t="s">
        <v>899</v>
      </c>
    </row>
    <row r="476" spans="1:1" x14ac:dyDescent="0.25">
      <c r="A476" s="17" t="s">
        <v>260</v>
      </c>
    </row>
    <row r="477" spans="1:1" x14ac:dyDescent="0.25">
      <c r="A477" s="17" t="s">
        <v>921</v>
      </c>
    </row>
    <row r="478" spans="1:1" x14ac:dyDescent="0.25">
      <c r="A478" s="65" t="s">
        <v>895</v>
      </c>
    </row>
    <row r="479" spans="1:1" x14ac:dyDescent="0.25">
      <c r="A479" s="17" t="s">
        <v>259</v>
      </c>
    </row>
    <row r="480" spans="1:1" x14ac:dyDescent="0.25">
      <c r="A480" s="17" t="s">
        <v>942</v>
      </c>
    </row>
    <row r="481" spans="1:1" x14ac:dyDescent="0.25">
      <c r="A481" s="65" t="s">
        <v>856</v>
      </c>
    </row>
    <row r="482" spans="1:1" x14ac:dyDescent="0.25">
      <c r="A482" s="17" t="s">
        <v>257</v>
      </c>
    </row>
    <row r="483" spans="1:1" x14ac:dyDescent="0.25">
      <c r="A483" s="17" t="s">
        <v>953</v>
      </c>
    </row>
    <row r="484" spans="1:1" x14ac:dyDescent="0.25">
      <c r="A484" s="65" t="s">
        <v>857</v>
      </c>
    </row>
    <row r="485" spans="1:1" x14ac:dyDescent="0.25">
      <c r="A485" s="17" t="s">
        <v>282</v>
      </c>
    </row>
    <row r="486" spans="1:1" x14ac:dyDescent="0.25">
      <c r="A486" s="17" t="s">
        <v>283</v>
      </c>
    </row>
    <row r="487" spans="1:1" x14ac:dyDescent="0.25">
      <c r="A487" s="17" t="s">
        <v>279</v>
      </c>
    </row>
    <row r="488" spans="1:1" x14ac:dyDescent="0.25">
      <c r="A488" s="17" t="s">
        <v>292</v>
      </c>
    </row>
    <row r="489" spans="1:1" x14ac:dyDescent="0.25">
      <c r="A489" s="65" t="s">
        <v>854</v>
      </c>
    </row>
    <row r="490" spans="1:1" x14ac:dyDescent="0.25">
      <c r="A490" s="17" t="s">
        <v>278</v>
      </c>
    </row>
    <row r="491" spans="1:1" x14ac:dyDescent="0.25">
      <c r="A491" s="17" t="s">
        <v>304</v>
      </c>
    </row>
    <row r="492" spans="1:1" x14ac:dyDescent="0.25">
      <c r="A492" s="17" t="s">
        <v>281</v>
      </c>
    </row>
    <row r="493" spans="1:1" x14ac:dyDescent="0.25">
      <c r="A493" s="17" t="s">
        <v>305</v>
      </c>
    </row>
    <row r="494" spans="1:1" x14ac:dyDescent="0.25">
      <c r="A494" s="65" t="s">
        <v>802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FA4</vt:lpstr>
      <vt:lpstr>DataFields</vt:lpstr>
      <vt:lpstr>MasterList</vt:lpstr>
      <vt:lpstr>Options</vt:lpstr>
      <vt:lpstr>Pivot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Mike Harris</cp:lastModifiedBy>
  <dcterms:created xsi:type="dcterms:W3CDTF">2018-11-09T09:38:39Z</dcterms:created>
  <dcterms:modified xsi:type="dcterms:W3CDTF">2022-01-26T16:07:04Z</dcterms:modified>
</cp:coreProperties>
</file>