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5940" windowHeight="3840" tabRatio="743" firstSheet="2" activeTab="5"/>
  </bookViews>
  <sheets>
    <sheet name="Overview" sheetId="1" r:id="rId1"/>
    <sheet name="Quick Tax Estimator" sheetId="2" r:id="rId2"/>
    <sheet name="Detailed Tax Calculator" sheetId="3" r:id="rId3"/>
    <sheet name="Itemized or Standard Deduction" sheetId="4" r:id="rId4"/>
    <sheet name="Interest &amp; Dividends" sheetId="5" r:id="rId5"/>
    <sheet name="Child Tax Credit" sheetId="6" r:id="rId6"/>
    <sheet name="Tax Withholding" sheetId="7" r:id="rId7"/>
    <sheet name="1040 Worksheet" sheetId="8" r:id="rId8"/>
  </sheets>
  <externalReferences>
    <externalReference r:id="rId11"/>
  </externalReferences>
  <definedNames>
    <definedName name="Allowance">'Tax Withholding'!$V$18:$AA$21</definedName>
    <definedName name="DependentSPOUSE" localSheetId="7">'1040 Worksheet'!$Z$31</definedName>
    <definedName name="DependentSPOUSE">#REF!</definedName>
    <definedName name="File_Marr_Joint" localSheetId="7">'1040 Worksheet'!$F$24</definedName>
    <definedName name="File_Marr_Joint">#REF!</definedName>
    <definedName name="File_Marr_Sep" localSheetId="7">'1040 Worksheet'!$F$26</definedName>
    <definedName name="File_Marr_Sep">#REF!</definedName>
    <definedName name="MFJ">'Tax Withholding'!$V$46:$Y$66</definedName>
    <definedName name="MFJ2">'Tax Withholding'!$AE$45:$AH$49</definedName>
    <definedName name="Others">'Tax Withholding'!$Z$46:$AC$56</definedName>
    <definedName name="Others2">'Tax Withholding'!$AI$45:$AL$49</definedName>
    <definedName name="_xlnm.Print_Area" localSheetId="7">'1040 Worksheet'!$B$6:$W$136</definedName>
    <definedName name="_xlnm.Print_Area" localSheetId="2">'Detailed Tax Calculator'!$B$1:$P$44</definedName>
    <definedName name="_xlnm.Print_Area" localSheetId="3">'Itemized or Standard Deduction'!$B$1:$M$51</definedName>
    <definedName name="_xlnm.Print_Area" localSheetId="0">'Overview'!$A$1:$P$56</definedName>
    <definedName name="_xlnm.Print_Area" localSheetId="1">'Quick Tax Estimator'!$B$1:$O$27</definedName>
    <definedName name="_xlnm.Print_Area" localSheetId="6">'Tax Withholding'!$B$1:$Q$35</definedName>
    <definedName name="STANDARD">'Tax Withholding'!$AF$5:$AH$8</definedName>
    <definedName name="STATUS" localSheetId="2">'Detailed Tax Calculator'!$T$17:$U$20</definedName>
    <definedName name="STATUS" localSheetId="6">'Tax Withholding'!$V$6:$W$9</definedName>
    <definedName name="STATUS">'Quick Tax Estimator'!$T$11:$U$14</definedName>
    <definedName name="Tax_SS_Benefits">'[1]Line 20'!$I$55</definedName>
    <definedName name="TAXCALC" localSheetId="2">'Detailed Tax Calculator'!$X$27:$AG$34</definedName>
    <definedName name="TAXCALC" localSheetId="6">'Tax Withholding'!$Z$25:$AI$32</definedName>
    <definedName name="TAXCALC">'Quick Tax Estimator'!$X$20:$AG$27</definedName>
  </definedNames>
  <calcPr fullCalcOnLoad="1"/>
</workbook>
</file>

<file path=xl/comments4.xml><?xml version="1.0" encoding="utf-8"?>
<comments xmlns="http://schemas.openxmlformats.org/spreadsheetml/2006/main">
  <authors>
    <author>b</author>
  </authors>
  <commentList>
    <comment ref="B17" authorId="0">
      <text>
        <r>
          <rPr>
            <sz val="8"/>
            <rFont val="Tahoma"/>
            <family val="2"/>
          </rPr>
          <t>Only the Dental and Medical expense amount above 7.5% of your AGI is deductible</t>
        </r>
      </text>
    </comment>
    <comment ref="F17" authorId="0">
      <text>
        <r>
          <rPr>
            <sz val="8"/>
            <rFont val="Tahoma"/>
            <family val="2"/>
          </rPr>
          <t xml:space="preserve">Only the Dental and Medical expense amount above 7.5% of your AGI is deductible </t>
        </r>
      </text>
    </comment>
    <comment ref="B45" authorId="0">
      <text>
        <r>
          <rPr>
            <sz val="8"/>
            <rFont val="Tahoma"/>
            <family val="2"/>
          </rPr>
          <t>Only the expense amount above 2% of your AGI is deductible</t>
        </r>
      </text>
    </comment>
    <comment ref="F45" authorId="0">
      <text>
        <r>
          <rPr>
            <sz val="8"/>
            <rFont val="Tahoma"/>
            <family val="2"/>
          </rPr>
          <t>Only the expense amount above 2% of your AGI is deductible</t>
        </r>
      </text>
    </comment>
    <comment ref="F51" authorId="0">
      <text>
        <r>
          <rPr>
            <sz val="8"/>
            <rFont val="Tahoma"/>
            <family val="2"/>
          </rPr>
          <t>If your AGI is over $150,500 (over $75,250 if married filing separately), then your deduction may be limited.  See the Itemized Deductions Worksheet on page B-1 of the 2006 Instructions for Schedules A &amp; B for information on how the IRS (and this calculator) limits your deduction.</t>
        </r>
      </text>
    </comment>
    <comment ref="B51" authorId="0">
      <text>
        <r>
          <rPr>
            <sz val="8"/>
            <rFont val="Tahoma"/>
            <family val="2"/>
          </rPr>
          <t>If your AGI is over $150,500 (over $75,250 if married filing separately), then your deduction may be limited.  See the Itemized Deductions Worksheet on page B-1 of the 2006 Instructions for Schedules A &amp; B for information on how the IRS (and this calculator) limits your deduction.</t>
        </r>
      </text>
    </comment>
  </commentList>
</comments>
</file>

<file path=xl/comments7.xml><?xml version="1.0" encoding="utf-8"?>
<comments xmlns="http://schemas.openxmlformats.org/spreadsheetml/2006/main">
  <authors>
    <author>b</author>
  </authors>
  <commentList>
    <comment ref="F23" authorId="0">
      <text>
        <r>
          <rPr>
            <sz val="8"/>
            <rFont val="Tahoma"/>
            <family val="2"/>
          </rPr>
          <t>Tax Credit to Witholding Allowances conversion</t>
        </r>
      </text>
    </comment>
  </commentList>
</comments>
</file>

<file path=xl/sharedStrings.xml><?xml version="1.0" encoding="utf-8"?>
<sst xmlns="http://schemas.openxmlformats.org/spreadsheetml/2006/main" count="687" uniqueCount="455">
  <si>
    <t>Tax filing status</t>
  </si>
  <si>
    <t xml:space="preserve">Number of filers over age 65  </t>
  </si>
  <si>
    <t>Number of dependent children</t>
  </si>
  <si>
    <t>Gross Annual Income</t>
  </si>
  <si>
    <t xml:space="preserve">Estimated AGI: (adjusted gross income)  </t>
  </si>
  <si>
    <t>Other Credits (child, retirement, etc.)</t>
  </si>
  <si>
    <t>Standard Deduction</t>
  </si>
  <si>
    <t>Exemption Dollars</t>
  </si>
  <si>
    <t>Taxable Income</t>
  </si>
  <si>
    <t>Taxes Paid</t>
  </si>
  <si>
    <t>Single</t>
  </si>
  <si>
    <t>Married Filing Jointly</t>
  </si>
  <si>
    <t>Married Filing Separately</t>
  </si>
  <si>
    <t>Head of Household</t>
  </si>
  <si>
    <t>Tax Estimate</t>
  </si>
  <si>
    <t>Filing Status</t>
  </si>
  <si>
    <t>Over 65 Deduction</t>
  </si>
  <si>
    <t>Single- 1</t>
  </si>
  <si>
    <t>Married Filing Jointly- 2</t>
  </si>
  <si>
    <t>Married Filing Separately- 3</t>
  </si>
  <si>
    <t>Head of Household- 4</t>
  </si>
  <si>
    <r>
      <t>Number of personal exemptions</t>
    </r>
    <r>
      <rPr>
        <sz val="8"/>
        <rFont val="Arial"/>
        <family val="2"/>
      </rPr>
      <t xml:space="preserve"> (spouse, yourself)</t>
    </r>
  </si>
  <si>
    <t>Federal</t>
  </si>
  <si>
    <t>Tax Rate</t>
  </si>
  <si>
    <t>Between</t>
  </si>
  <si>
    <t>+</t>
  </si>
  <si>
    <t>Exemptions</t>
  </si>
  <si>
    <t>6a</t>
  </si>
  <si>
    <t>Dependents:</t>
  </si>
  <si>
    <t>Income</t>
  </si>
  <si>
    <t>Alimony received</t>
  </si>
  <si>
    <t>Gross</t>
  </si>
  <si>
    <t>Alimony paid</t>
  </si>
  <si>
    <t>Credits</t>
  </si>
  <si>
    <t>Standard</t>
  </si>
  <si>
    <t>Other</t>
  </si>
  <si>
    <t>Taxes</t>
  </si>
  <si>
    <t>Federal income tax withheld from Forms W-2 and 1099</t>
  </si>
  <si>
    <t>Refund</t>
  </si>
  <si>
    <t>Routing number</t>
  </si>
  <si>
    <t>Account number</t>
  </si>
  <si>
    <t>Amount</t>
  </si>
  <si>
    <t>You Owe</t>
  </si>
  <si>
    <t>Chart</t>
  </si>
  <si>
    <t>Itemize</t>
  </si>
  <si>
    <t xml:space="preserve">Number of blind filers  </t>
  </si>
  <si>
    <t xml:space="preserve">Dental and Medical Expenses  </t>
  </si>
  <si>
    <t xml:space="preserve">Medical expenses  </t>
  </si>
  <si>
    <t>Itemize Deduction</t>
  </si>
  <si>
    <t xml:space="preserve">Dental expenses  </t>
  </si>
  <si>
    <t>Total</t>
  </si>
  <si>
    <t>Deductible Portion</t>
  </si>
  <si>
    <t xml:space="preserve">Taxes You Paid  </t>
  </si>
  <si>
    <t xml:space="preserve">State and local income taxes  </t>
  </si>
  <si>
    <t xml:space="preserve">Real estate taxes  </t>
  </si>
  <si>
    <t xml:space="preserve">Personal property taxes  </t>
  </si>
  <si>
    <t xml:space="preserve">Other taxes  </t>
  </si>
  <si>
    <t xml:space="preserve">Interest (Paid/Received)  </t>
  </si>
  <si>
    <t xml:space="preserve">Home mortgage interest and points  </t>
  </si>
  <si>
    <t xml:space="preserve">Investment interest and dividends received  </t>
  </si>
  <si>
    <t xml:space="preserve">Investment interest you paid  </t>
  </si>
  <si>
    <t xml:space="preserve">Charitable Contributions  </t>
  </si>
  <si>
    <t xml:space="preserve">Cash contributions  </t>
  </si>
  <si>
    <t xml:space="preserve">"In-kind" contributions  </t>
  </si>
  <si>
    <t xml:space="preserve">"Carryover" contributions  </t>
  </si>
  <si>
    <t>Itemized or Standard Deduction?</t>
  </si>
  <si>
    <t>Instructions</t>
  </si>
  <si>
    <t xml:space="preserve">You may move from worksheet to worksheet by clicking on the dark blue buttons </t>
  </si>
  <si>
    <t>located at the top of each worksheet or the blue tabs at the bottom of this workbook.</t>
  </si>
  <si>
    <t>Enter data in only the white cells with gray borders:</t>
  </si>
  <si>
    <t>Financial Calculators available at www.simpleplanning.com</t>
  </si>
  <si>
    <t>-</t>
  </si>
  <si>
    <t>Budget Planner</t>
  </si>
  <si>
    <t>Mortgage Calculator</t>
  </si>
  <si>
    <t>Investment Calculator</t>
  </si>
  <si>
    <t>Tax Calculator</t>
  </si>
  <si>
    <t>Retirement Planner</t>
  </si>
  <si>
    <t>401k Calculator</t>
  </si>
  <si>
    <t>Software License Agreement</t>
  </si>
  <si>
    <t>Simpleplannings.com grants usage of this financial planning "software" under the following terms and conditions:</t>
  </si>
  <si>
    <t>After the purchasing and downloading of this software from Simpleplanning.com, the purchaser is granted a "license" to use this product.</t>
  </si>
  <si>
    <t>The "licensee" may make copies of this product in an amount that does not exceed the number of licenses originally purchased from</t>
  </si>
  <si>
    <t>Simpleplanning.com, or for the purpose of creating a backup copy.</t>
  </si>
  <si>
    <t>This file or the software contained in this file shall not be transferred to a non-licensee without the written consent from Simpleplanning.com.</t>
  </si>
  <si>
    <t>Limitation of Liability</t>
  </si>
  <si>
    <t>Simpleplanning.com will not be held liable for damages in the event of, but not limited to inaccurate assumptions, calculation errors,</t>
  </si>
  <si>
    <t>software, hardware, data and network failure and profit/savings losses as a result of using this software.</t>
  </si>
  <si>
    <t>Use the drop down boxes                                  to choose tax filing status.</t>
  </si>
  <si>
    <t>1040 Worksheet</t>
  </si>
  <si>
    <t>Itemized or Standard Deduction Calculator</t>
  </si>
  <si>
    <t xml:space="preserve">your information.  If you are planning to take the Standard Deduction (see Itemized or Standard Deduction Calculator), make sure $0 is entered </t>
  </si>
  <si>
    <t xml:space="preserve">Calculate your Federal Income Tax estimate with just a few keystrokes.  The Tax Estimator takes into consideration all the necessary information </t>
  </si>
  <si>
    <t xml:space="preserve">into the Itemized Deduction cell.  Standard Deduction, Exemption and Taxable income figures are calculated for you.  Enter in your taxes paid </t>
  </si>
  <si>
    <t>Make sure you are taking the appropriate deduction on your tax form.  With this calculator, you'll find out which deduction work's best for you.</t>
  </si>
  <si>
    <t>As in the Tax Estimator, use the drop down box to choose your tax filing status and fill out only the white cells with your information.</t>
  </si>
  <si>
    <t>Make sure to use the Tax Estimator and the Itemized or Standard Deduction Calculator for the more complex calculations.</t>
  </si>
  <si>
    <t>Standar Deduction</t>
  </si>
  <si>
    <t>Number of filers over age 65</t>
  </si>
  <si>
    <t>U.S. Individual Income Tax Return</t>
  </si>
  <si>
    <t xml:space="preserve"> (99)            IRS Use Only –- Do Not Write Or Staple in This Space</t>
  </si>
  <si>
    <t>.20</t>
  </si>
  <si>
    <t>OMB No. 1545-0074</t>
  </si>
  <si>
    <t>Label</t>
  </si>
  <si>
    <t>Your first name and initial</t>
  </si>
  <si>
    <t xml:space="preserve">   Last name</t>
  </si>
  <si>
    <t>Your social security number</t>
  </si>
  <si>
    <t>(See instructions on page 16.)</t>
  </si>
  <si>
    <t>If joint return, spouses's name and initial</t>
  </si>
  <si>
    <t>Spouse's social security number</t>
  </si>
  <si>
    <t>Use the IRS label.</t>
  </si>
  <si>
    <t>Home address (number &amp; street).  If you have a PO box, see pg.16.</t>
  </si>
  <si>
    <t xml:space="preserve">  Apt. no.</t>
  </si>
  <si>
    <t xml:space="preserve"> Important!</t>
  </si>
  <si>
    <t>Otherwise, please print       or type.</t>
  </si>
  <si>
    <t>City, town or post office, state and ZIP code. If you have a foreign address, see page 16.</t>
  </si>
  <si>
    <t>Presidential</t>
  </si>
  <si>
    <t>You                    Spouse</t>
  </si>
  <si>
    <t xml:space="preserve">   Yes       No         Yes       No</t>
  </si>
  <si>
    <t>Married filing joint return (even if only one had income)</t>
  </si>
  <si>
    <t>Check only one box.</t>
  </si>
  <si>
    <t>Qualifying widow(er) with dependent child (See page 17.)</t>
  </si>
  <si>
    <t>Boxes checked on 6a and 6b.</t>
  </si>
  <si>
    <t>b</t>
  </si>
  <si>
    <t>No. of your children on 6c who:</t>
  </si>
  <si>
    <t>c</t>
  </si>
  <si>
    <t>social security</t>
  </si>
  <si>
    <t xml:space="preserve">       relationship to</t>
  </si>
  <si>
    <t>child for child tax</t>
  </si>
  <si>
    <t xml:space="preserve">   lived with you</t>
  </si>
  <si>
    <t>Last name</t>
  </si>
  <si>
    <t>number</t>
  </si>
  <si>
    <t xml:space="preserve">        you</t>
  </si>
  <si>
    <t>credit  (See page 18)</t>
  </si>
  <si>
    <t xml:space="preserve">   did not live with</t>
  </si>
  <si>
    <t>If more than four dependents, see page 18.</t>
  </si>
  <si>
    <t xml:space="preserve">you due to divorce or separation (see page 18)                         Depenedents on 6c not entered above  </t>
  </si>
  <si>
    <t>d</t>
  </si>
  <si>
    <t xml:space="preserve">Wages, salaries, tips, etc. Attach Form(s) W-2.  </t>
  </si>
  <si>
    <t xml:space="preserve"> .   .   .   .   .   .   .   .   .   .   .   .   .   .   .   .   .   .   .</t>
  </si>
  <si>
    <t>a</t>
  </si>
  <si>
    <t>8a</t>
  </si>
  <si>
    <t>Attach Form(s) W-2 here.  Also attach Forms W-2G and 1099-R if tax was withheld.</t>
  </si>
  <si>
    <t>8b</t>
  </si>
  <si>
    <t>9a</t>
  </si>
  <si>
    <t>9b</t>
  </si>
  <si>
    <t xml:space="preserve"> .   .   .   .   .   .   .   .   .   .   .   .   .   .   .   .   .   .   .   .   .   .   .</t>
  </si>
  <si>
    <t>If you did not get a W-2, see page 19.</t>
  </si>
  <si>
    <t>IRA distributions</t>
  </si>
  <si>
    <t xml:space="preserve"> .   .</t>
  </si>
  <si>
    <t>15a</t>
  </si>
  <si>
    <t>15b</t>
  </si>
  <si>
    <t>Pensions and annuities</t>
  </si>
  <si>
    <t>16a</t>
  </si>
  <si>
    <t>16b</t>
  </si>
  <si>
    <t>Rental real estate, royalities, partnerships, S corporations, trusts, etc.  Attach Schedule E.</t>
  </si>
  <si>
    <t xml:space="preserve"> .   .   .   .   .   .   .   .   .   .   .   .   .   .   .   .   .   .</t>
  </si>
  <si>
    <t>Social security benefits</t>
  </si>
  <si>
    <t>20a</t>
  </si>
  <si>
    <t>20b</t>
  </si>
  <si>
    <t>Other income.  List type and amount (see page 24).</t>
  </si>
  <si>
    <t>Adjusted</t>
  </si>
  <si>
    <t xml:space="preserve">Certain business expenses of reservists, performing artists, and </t>
  </si>
  <si>
    <t>fee-basis government officials. Attach Form 2106 or 2106-EZ</t>
  </si>
  <si>
    <t>Health savings account deduction. Attach Form 8889</t>
  </si>
  <si>
    <t>34a</t>
  </si>
  <si>
    <t>Add lines 23 through 34a</t>
  </si>
  <si>
    <t>.   .   .   .   .   .   .   .   .   .   .   .   .   .   .   .   .   .   .   .</t>
  </si>
  <si>
    <t>Subtract line 35 from line 22.</t>
  </si>
  <si>
    <t>u</t>
  </si>
  <si>
    <t>For Disclosure, Privacy Act, and Paperwork Reduction Act Notice, see page 75.</t>
  </si>
  <si>
    <t>Cat. No. 11320B</t>
  </si>
  <si>
    <t/>
  </si>
  <si>
    <t>Form 1040 (2004)</t>
  </si>
  <si>
    <t>Tax and</t>
  </si>
  <si>
    <t>Amount from line 36 (adjusted gross income)</t>
  </si>
  <si>
    <t>Check</t>
  </si>
  <si>
    <t>Standard Deduction            for ---</t>
  </si>
  <si>
    <t>if:</t>
  </si>
  <si>
    <t>If your spouse itemizes on a separate return or you were a dual-status alien, see page 31 and check here</t>
  </si>
  <si>
    <t>38b</t>
  </si>
  <si>
    <t>Subtract line 39 from line 37</t>
  </si>
  <si>
    <t>.   .   .   .   .   .   .   .   .   .   .   .   .   .   .   .   .   .   .   .   .   .   .</t>
  </si>
  <si>
    <t>Taxable income.</t>
  </si>
  <si>
    <t xml:space="preserve">     All others: </t>
  </si>
  <si>
    <t>Credit for child and dependent care expenses.  Attach Form 2441</t>
  </si>
  <si>
    <t>Form 8396</t>
  </si>
  <si>
    <t xml:space="preserve">  .   .   .   .</t>
  </si>
  <si>
    <t>Add lines 46 through 54.</t>
  </si>
  <si>
    <t>Subtract line 55 from line 45. If line 55 is more than line 45, enter -0 -</t>
  </si>
  <si>
    <t xml:space="preserve">  .   .   .   .   .   .   .   .   .   .   .   .   .   .   .   .   .   .   .   .   .   .</t>
  </si>
  <si>
    <t>Add lines 56 through 61.</t>
  </si>
  <si>
    <t>Payments</t>
  </si>
  <si>
    <t>65a</t>
  </si>
  <si>
    <t>Nontaxable combat pay election</t>
  </si>
  <si>
    <t>Excess social security and tier 1 RRTA tax withheld (see pg 54)</t>
  </si>
  <si>
    <t>Additional child tax credit.  Attach form 8812.</t>
  </si>
  <si>
    <t>Amount paid with request for extension to file (see page 54)</t>
  </si>
  <si>
    <t>Add lines 63, 64, 65a, and 66 through 69.</t>
  </si>
  <si>
    <t>Direct deposit? See page 54 and fill in 72b, 72c and 72d</t>
  </si>
  <si>
    <t>72a</t>
  </si>
  <si>
    <t>Checking</t>
  </si>
  <si>
    <t>Savings</t>
  </si>
  <si>
    <t>Amount you owe.</t>
  </si>
  <si>
    <t>Subtract line 70 from line 62. For details on how to pay, see page 55.</t>
  </si>
  <si>
    <t>Third Party Designee</t>
  </si>
  <si>
    <t>Do you want to allow another person to discuss this return with the IRS (see page 56)?</t>
  </si>
  <si>
    <t>Yes.</t>
  </si>
  <si>
    <t xml:space="preserve">  Complete the following.</t>
  </si>
  <si>
    <t>No.</t>
  </si>
  <si>
    <t>Designee's</t>
  </si>
  <si>
    <t>Phone</t>
  </si>
  <si>
    <t>Personal Identification</t>
  </si>
  <si>
    <t>number. (PIN)</t>
  </si>
  <si>
    <t>Sign</t>
  </si>
  <si>
    <t>Under penalties of perjury, I declare that I have examined this return and accompanying schedules and statements, and to the best of my knowledge and</t>
  </si>
  <si>
    <t>Here</t>
  </si>
  <si>
    <t>belief, they are true, correct, and complete. Declaration of preparer (other than taxpayer) is based on all information of which preparer has any knowledge.</t>
  </si>
  <si>
    <t>Joint return?  See page 17.                       Keep a copy for your records.</t>
  </si>
  <si>
    <t>Your signature</t>
  </si>
  <si>
    <t xml:space="preserve">   Date</t>
  </si>
  <si>
    <t xml:space="preserve">   Your occupation</t>
  </si>
  <si>
    <t xml:space="preserve">   Daytime phone number</t>
  </si>
  <si>
    <t xml:space="preserve">   Spouse's occupation</t>
  </si>
  <si>
    <t>Paid Preparer's Use Only</t>
  </si>
  <si>
    <t>Preparer's</t>
  </si>
  <si>
    <t>Check if Self-employed</t>
  </si>
  <si>
    <t xml:space="preserve">   Preparer’s SSN or PTIN</t>
  </si>
  <si>
    <t>signature</t>
  </si>
  <si>
    <t>Firm's name (or yours if self employed) address, and ZIP code</t>
  </si>
  <si>
    <t xml:space="preserve">  EIN</t>
  </si>
  <si>
    <t xml:space="preserve">  Phone no.</t>
  </si>
  <si>
    <r>
      <t xml:space="preserve">You </t>
    </r>
    <r>
      <rPr>
        <b/>
        <sz val="9"/>
        <rFont val="Arial"/>
        <family val="2"/>
      </rPr>
      <t>must</t>
    </r>
    <r>
      <rPr>
        <sz val="9"/>
        <rFont val="Arial"/>
        <family val="2"/>
      </rPr>
      <t xml:space="preserve"> enter         your SSN(s) above.</t>
    </r>
  </si>
  <si>
    <r>
      <t xml:space="preserve">Election Campaign  </t>
    </r>
    <r>
      <rPr>
        <sz val="8"/>
        <rFont val="Arial"/>
        <family val="2"/>
      </rPr>
      <t>(See page 16.)</t>
    </r>
  </si>
  <si>
    <r>
      <t>Note:</t>
    </r>
    <r>
      <rPr>
        <sz val="9"/>
        <rFont val="Arial"/>
        <family val="2"/>
      </rPr>
      <t xml:space="preserve">  Checking "Yes" will not change your tax or reduce your refund.</t>
    </r>
  </si>
  <si>
    <r>
      <t xml:space="preserve">Do you, or your spouse if filing a joint return, want $3 to go to this fund? </t>
    </r>
    <r>
      <rPr>
        <sz val="14"/>
        <rFont val="Arial"/>
        <family val="2"/>
      </rPr>
      <t xml:space="preserve">  .   .   .   .   .   .   </t>
    </r>
    <r>
      <rPr>
        <sz val="9"/>
        <rFont val="Wingdings 3"/>
        <family val="1"/>
      </rPr>
      <t>u</t>
    </r>
  </si>
  <si>
    <r>
      <t xml:space="preserve">Head of household (with qualifying person).   (See page 17.)  If the qualifying person is a child but not your dependent, enter this child’s name here.  </t>
    </r>
    <r>
      <rPr>
        <sz val="8"/>
        <rFont val="Wingdings 3"/>
        <family val="1"/>
      </rPr>
      <t>u</t>
    </r>
  </si>
  <si>
    <r>
      <t xml:space="preserve">Married filing separately.  Enter spouse's SSN above and full name here.   </t>
    </r>
    <r>
      <rPr>
        <sz val="9"/>
        <rFont val="Wingdings 3"/>
        <family val="1"/>
      </rPr>
      <t>u</t>
    </r>
  </si>
  <si>
    <r>
      <t xml:space="preserve"> Yourself.</t>
    </r>
    <r>
      <rPr>
        <sz val="9"/>
        <rFont val="Arial"/>
        <family val="0"/>
      </rPr>
      <t xml:space="preserve">  If someone can claim you as a dependent, </t>
    </r>
    <r>
      <rPr>
        <b/>
        <sz val="9"/>
        <rFont val="Arial"/>
        <family val="0"/>
      </rPr>
      <t xml:space="preserve">do not </t>
    </r>
    <r>
      <rPr>
        <sz val="9"/>
        <rFont val="Arial"/>
        <family val="0"/>
      </rPr>
      <t xml:space="preserve">check box 6a  </t>
    </r>
    <r>
      <rPr>
        <b/>
        <sz val="14"/>
        <rFont val="Arial"/>
        <family val="2"/>
      </rPr>
      <t xml:space="preserve"> .   .   .   .   .   .   .   .</t>
    </r>
  </si>
  <si>
    <r>
      <t xml:space="preserve"> Spouse   </t>
    </r>
    <r>
      <rPr>
        <b/>
        <sz val="14"/>
        <rFont val="Arial"/>
        <family val="2"/>
      </rPr>
      <t>.   .   .   .   .   .   .   .   .   .   .   .   .   .   .   .   .   .   .   .   .   .   .   .   .   .</t>
    </r>
  </si>
  <si>
    <r>
      <t>(2)</t>
    </r>
    <r>
      <rPr>
        <sz val="8"/>
        <rFont val="Arial"/>
        <family val="0"/>
      </rPr>
      <t xml:space="preserve"> Dependent's</t>
    </r>
  </si>
  <si>
    <r>
      <t xml:space="preserve">     </t>
    </r>
    <r>
      <rPr>
        <b/>
        <sz val="8"/>
        <rFont val="Arial"/>
        <family val="0"/>
      </rPr>
      <t>(3)</t>
    </r>
    <r>
      <rPr>
        <sz val="8"/>
        <rFont val="Arial"/>
        <family val="2"/>
      </rPr>
      <t xml:space="preserve"> Dependent's</t>
    </r>
  </si>
  <si>
    <r>
      <t xml:space="preserve">(4)    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if qualifying</t>
    </r>
  </si>
  <si>
    <r>
      <t>(1)</t>
    </r>
    <r>
      <rPr>
        <sz val="8"/>
        <rFont val="Arial"/>
        <family val="2"/>
      </rPr>
      <t xml:space="preserve"> First name</t>
    </r>
  </si>
  <si>
    <r>
      <t>Total number of exemptions claimed</t>
    </r>
    <r>
      <rPr>
        <sz val="16"/>
        <rFont val="Arial"/>
        <family val="2"/>
      </rPr>
      <t xml:space="preserve">  </t>
    </r>
    <r>
      <rPr>
        <b/>
        <sz val="14"/>
        <rFont val="Arial"/>
        <family val="2"/>
      </rPr>
      <t>.   .   .   .   .   .   .   .   .   .   .   .   .   .   .   .   .   .</t>
    </r>
  </si>
  <si>
    <r>
      <t>Add numbers on lines above</t>
    </r>
    <r>
      <rPr>
        <sz val="8"/>
        <rFont val="Wingdings 3"/>
        <family val="1"/>
      </rPr>
      <t xml:space="preserve"> u</t>
    </r>
  </si>
  <si>
    <r>
      <t>Taxable</t>
    </r>
    <r>
      <rPr>
        <sz val="9"/>
        <rFont val="Arial"/>
        <family val="2"/>
      </rPr>
      <t xml:space="preserve"> interest.  Attach Schedule B if required</t>
    </r>
  </si>
  <si>
    <r>
      <t>Tax-exempt</t>
    </r>
    <r>
      <rPr>
        <sz val="9"/>
        <rFont val="Arial"/>
        <family val="2"/>
      </rPr>
      <t xml:space="preserve"> interest.  </t>
    </r>
    <r>
      <rPr>
        <b/>
        <sz val="9"/>
        <rFont val="Arial"/>
        <family val="2"/>
      </rPr>
      <t>Do not</t>
    </r>
    <r>
      <rPr>
        <sz val="9"/>
        <rFont val="Arial"/>
        <family val="2"/>
      </rPr>
      <t xml:space="preserve"> include on line 8a</t>
    </r>
  </si>
  <si>
    <r>
      <t xml:space="preserve">Ordinary dividends.  Attach Schedule B if required. </t>
    </r>
    <r>
      <rPr>
        <b/>
        <sz val="9"/>
        <rFont val="Arial"/>
        <family val="0"/>
      </rPr>
      <t xml:space="preserve">  .   .   .   .   .   .   .   .   .   .   .   .   .   .   .   .   .   .   .   .   .   .   .   .   .   .   .</t>
    </r>
  </si>
  <si>
    <r>
      <t>Qualified dividends (see page 20)</t>
    </r>
    <r>
      <rPr>
        <b/>
        <sz val="14"/>
        <rFont val="Arial"/>
        <family val="2"/>
      </rPr>
      <t xml:space="preserve">   .   .   .   .   .   .   .   .</t>
    </r>
  </si>
  <si>
    <r>
      <t>Taxable refunds, credits, or offsets of state and local income taxes (see page 20)</t>
    </r>
    <r>
      <rPr>
        <b/>
        <sz val="14"/>
        <rFont val="Arial"/>
        <family val="2"/>
      </rPr>
      <t xml:space="preserve"> .   .   .   .   .   .   .</t>
    </r>
  </si>
  <si>
    <r>
      <t xml:space="preserve">Business income or (loss).  Attach Schedule C or C-EZ  </t>
    </r>
    <r>
      <rPr>
        <b/>
        <sz val="14"/>
        <rFont val="Arial"/>
        <family val="2"/>
      </rPr>
      <t xml:space="preserve">.   .   .   .   .   .   .   .   .   .   .   .   .   .   .   .   .   .   .   . </t>
    </r>
  </si>
  <si>
    <r>
      <t xml:space="preserve">Capital gain or (loss).  Attach Schedule D if required.  If not required, check here    </t>
    </r>
    <r>
      <rPr>
        <sz val="9"/>
        <rFont val="Wingdings 3"/>
        <family val="1"/>
      </rPr>
      <t>u</t>
    </r>
  </si>
  <si>
    <r>
      <t xml:space="preserve">Other gains or (losses).  Attach Form 4797   </t>
    </r>
    <r>
      <rPr>
        <b/>
        <sz val="14"/>
        <rFont val="Arial"/>
        <family val="2"/>
      </rPr>
      <t xml:space="preserve"> .   .   .   .   .   .   .   .   .   .   .   .   .   .   .   .   .   .   .   .   .   .   .   .   . </t>
    </r>
  </si>
  <si>
    <r>
      <t>b</t>
    </r>
    <r>
      <rPr>
        <sz val="9"/>
        <rFont val="Arial"/>
        <family val="2"/>
      </rPr>
      <t xml:space="preserve"> Taxable amount (see pg. 22)</t>
    </r>
  </si>
  <si>
    <r>
      <t xml:space="preserve">Enclose, but do not attach, any payment.  Also please use </t>
    </r>
    <r>
      <rPr>
        <b/>
        <sz val="8"/>
        <rFont val="Arial"/>
        <family val="2"/>
      </rPr>
      <t>Form 1040-V.</t>
    </r>
  </si>
  <si>
    <r>
      <t>Farm income or (loss).  Attach Schedule F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  .   .   .   .   .   .   .   .   .   .   .   .   .   .   .   </t>
    </r>
  </si>
  <si>
    <r>
      <t>Unemployment compensation</t>
    </r>
    <r>
      <rPr>
        <sz val="14"/>
        <rFont val="Arial"/>
        <family val="2"/>
      </rPr>
      <t xml:space="preserve"> </t>
    </r>
  </si>
  <si>
    <r>
      <t>b</t>
    </r>
    <r>
      <rPr>
        <sz val="9"/>
        <rFont val="Arial"/>
        <family val="2"/>
      </rPr>
      <t xml:space="preserve">  Taxable amount (see page 24) </t>
    </r>
  </si>
  <si>
    <r>
      <t xml:space="preserve">Add the amounts in the far right column for lines 7 through 21.    This is your </t>
    </r>
    <r>
      <rPr>
        <b/>
        <sz val="9"/>
        <rFont val="Arial"/>
        <family val="0"/>
      </rPr>
      <t xml:space="preserve">total income  </t>
    </r>
    <r>
      <rPr>
        <sz val="9"/>
        <rFont val="Arial"/>
        <family val="0"/>
      </rPr>
      <t xml:space="preserve"> </t>
    </r>
    <r>
      <rPr>
        <sz val="9"/>
        <rFont val="Wingdings 3"/>
        <family val="1"/>
      </rPr>
      <t>u</t>
    </r>
  </si>
  <si>
    <r>
      <t>Educator expenses (see page 26)</t>
    </r>
    <r>
      <rPr>
        <b/>
        <sz val="14"/>
        <rFont val="Arial"/>
        <family val="2"/>
      </rPr>
      <t xml:space="preserve">.   .   .   .   .   .   .   .   .   </t>
    </r>
  </si>
  <si>
    <r>
      <t xml:space="preserve">IRA deduction (see page 26)  </t>
    </r>
    <r>
      <rPr>
        <b/>
        <sz val="14"/>
        <rFont val="Arial"/>
        <family val="2"/>
      </rPr>
      <t xml:space="preserve"> .   .   .   .   .   .   .   .   .   .  </t>
    </r>
  </si>
  <si>
    <r>
      <t>Student loan interest deduction (see page 28)</t>
    </r>
    <r>
      <rPr>
        <b/>
        <sz val="9"/>
        <rFont val="Arial"/>
        <family val="0"/>
      </rPr>
      <t xml:space="preserve">    </t>
    </r>
    <r>
      <rPr>
        <b/>
        <sz val="14"/>
        <rFont val="Arial"/>
        <family val="2"/>
      </rPr>
      <t xml:space="preserve"> .   .   .   .   .  </t>
    </r>
  </si>
  <si>
    <r>
      <t>Tuition and fees deduction (see page 29)</t>
    </r>
    <r>
      <rPr>
        <b/>
        <sz val="9"/>
        <rFont val="Arial"/>
        <family val="0"/>
      </rPr>
      <t xml:space="preserve"> </t>
    </r>
    <r>
      <rPr>
        <b/>
        <sz val="14"/>
        <rFont val="Arial"/>
        <family val="2"/>
      </rPr>
      <t xml:space="preserve">.   .   .   .   .   .   .  </t>
    </r>
  </si>
  <si>
    <r>
      <t xml:space="preserve">Moving expenses. Attach Form 3903 </t>
    </r>
    <r>
      <rPr>
        <b/>
        <sz val="9"/>
        <rFont val="Arial"/>
        <family val="0"/>
      </rPr>
      <t xml:space="preserve">   </t>
    </r>
    <r>
      <rPr>
        <b/>
        <sz val="14"/>
        <rFont val="Arial"/>
        <family val="2"/>
      </rPr>
      <t>.   .   .   .   .   .   .   .</t>
    </r>
  </si>
  <si>
    <r>
      <t xml:space="preserve">One-half of self-employment tax. Attach Schedule SE </t>
    </r>
    <r>
      <rPr>
        <b/>
        <sz val="14"/>
        <rFont val="Arial"/>
        <family val="2"/>
      </rPr>
      <t xml:space="preserve">.   .   .   .   </t>
    </r>
  </si>
  <si>
    <r>
      <t xml:space="preserve">Self-employed health insurance deduction (see page 30) </t>
    </r>
    <r>
      <rPr>
        <b/>
        <sz val="14"/>
        <rFont val="Arial"/>
        <family val="2"/>
      </rPr>
      <t xml:space="preserve">   .   .   </t>
    </r>
  </si>
  <si>
    <r>
      <t>Self-employed SEP, SIMPLE, and qualified plans</t>
    </r>
    <r>
      <rPr>
        <b/>
        <sz val="9"/>
        <rFont val="Arial"/>
        <family val="0"/>
      </rPr>
      <t xml:space="preserve"> </t>
    </r>
    <r>
      <rPr>
        <b/>
        <sz val="14"/>
        <rFont val="Arial"/>
        <family val="2"/>
      </rPr>
      <t>.   .   .   .   .</t>
    </r>
  </si>
  <si>
    <r>
      <t>Penalty on early withdrawal of savings</t>
    </r>
    <r>
      <rPr>
        <b/>
        <sz val="9"/>
        <rFont val="Arial"/>
        <family val="0"/>
      </rPr>
      <t xml:space="preserve"> </t>
    </r>
    <r>
      <rPr>
        <b/>
        <sz val="14"/>
        <rFont val="Arial"/>
        <family val="2"/>
      </rPr>
      <t>.   .   .   .   .   .   .   .</t>
    </r>
  </si>
  <si>
    <r>
      <t xml:space="preserve">b </t>
    </r>
    <r>
      <rPr>
        <sz val="8"/>
        <rFont val="Arial"/>
        <family val="0"/>
      </rPr>
      <t xml:space="preserve">Recipient's SSN  </t>
    </r>
    <r>
      <rPr>
        <sz val="9"/>
        <rFont val="Wingdings 3"/>
        <family val="1"/>
      </rPr>
      <t>u</t>
    </r>
  </si>
  <si>
    <r>
      <t xml:space="preserve">This is your </t>
    </r>
    <r>
      <rPr>
        <b/>
        <sz val="9"/>
        <rFont val="Arial"/>
        <family val="2"/>
      </rPr>
      <t xml:space="preserve">adjusted gross income  </t>
    </r>
    <r>
      <rPr>
        <b/>
        <sz val="14"/>
        <rFont val="Arial"/>
        <family val="2"/>
      </rPr>
      <t xml:space="preserve">  .   .   .   .   .   .   .   .   .   .   .   .   .</t>
    </r>
  </si>
  <si>
    <r>
      <t xml:space="preserve">Blind     </t>
    </r>
    <r>
      <rPr>
        <b/>
        <sz val="9"/>
        <rFont val="Arial"/>
        <family val="2"/>
      </rPr>
      <t>Total boxes</t>
    </r>
  </si>
  <si>
    <r>
      <t xml:space="preserve">Blind     </t>
    </r>
    <r>
      <rPr>
        <b/>
        <sz val="9"/>
        <rFont val="Arial"/>
        <family val="2"/>
      </rPr>
      <t xml:space="preserve">checked  </t>
    </r>
    <r>
      <rPr>
        <b/>
        <sz val="8"/>
        <rFont val="Wingdings 3"/>
        <family val="1"/>
      </rPr>
      <t>u</t>
    </r>
    <r>
      <rPr>
        <b/>
        <sz val="9"/>
        <rFont val="Arial"/>
        <family val="2"/>
      </rPr>
      <t xml:space="preserve"> 38a</t>
    </r>
  </si>
  <si>
    <r>
      <t xml:space="preserve">     People who checked any box on line 38a or 38b </t>
    </r>
    <r>
      <rPr>
        <b/>
        <sz val="8"/>
        <rFont val="Arial"/>
        <family val="2"/>
      </rPr>
      <t>or</t>
    </r>
    <r>
      <rPr>
        <sz val="8"/>
        <rFont val="Arial"/>
        <family val="2"/>
      </rPr>
      <t xml:space="preserve"> who can be claimed as a dependent, see page 31.</t>
    </r>
  </si>
  <si>
    <r>
      <t>Itemized deductions</t>
    </r>
    <r>
      <rPr>
        <sz val="9"/>
        <rFont val="Arial"/>
        <family val="2"/>
      </rPr>
      <t xml:space="preserve"> (from Schedule A) </t>
    </r>
    <r>
      <rPr>
        <b/>
        <sz val="9"/>
        <rFont val="Arial"/>
        <family val="2"/>
      </rPr>
      <t>or</t>
    </r>
    <r>
      <rPr>
        <sz val="9"/>
        <rFont val="Arial"/>
        <family val="2"/>
      </rPr>
      <t xml:space="preserve"> your </t>
    </r>
    <r>
      <rPr>
        <b/>
        <sz val="9"/>
        <rFont val="Arial"/>
        <family val="2"/>
      </rPr>
      <t>standard deduction</t>
    </r>
    <r>
      <rPr>
        <sz val="9"/>
        <rFont val="Arial"/>
        <family val="2"/>
      </rPr>
      <t xml:space="preserve"> (see left margin)   </t>
    </r>
    <r>
      <rPr>
        <b/>
        <sz val="9"/>
        <rFont val="Arial"/>
        <family val="0"/>
      </rPr>
      <t xml:space="preserve"> </t>
    </r>
    <r>
      <rPr>
        <b/>
        <sz val="14"/>
        <rFont val="Arial"/>
        <family val="2"/>
      </rPr>
      <t xml:space="preserve"> .   .   .   .</t>
    </r>
  </si>
  <si>
    <r>
      <t xml:space="preserve"> Subtract line 41 from line 40. If line 41 is more than line 40, enter -0-  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.   .   .   .</t>
    </r>
  </si>
  <si>
    <r>
      <t>Tax</t>
    </r>
    <r>
      <rPr>
        <sz val="9"/>
        <rFont val="Arial"/>
        <family val="2"/>
      </rPr>
      <t xml:space="preserve">  (see page 33).  Check if any tax from:  </t>
    </r>
    <r>
      <rPr>
        <b/>
        <sz val="9"/>
        <rFont val="Arial"/>
        <family val="2"/>
      </rPr>
      <t xml:space="preserve">a       </t>
    </r>
    <r>
      <rPr>
        <sz val="9"/>
        <rFont val="Arial"/>
        <family val="2"/>
      </rPr>
      <t xml:space="preserve"> Form(s) 8814        </t>
    </r>
    <r>
      <rPr>
        <b/>
        <sz val="9"/>
        <rFont val="Arial"/>
        <family val="2"/>
      </rPr>
      <t>b</t>
    </r>
    <r>
      <rPr>
        <sz val="9"/>
        <rFont val="Arial"/>
        <family val="2"/>
      </rPr>
      <t xml:space="preserve">        Form 4972 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.   .   .   .   .</t>
    </r>
  </si>
  <si>
    <r>
      <t>Alternative minimum tax</t>
    </r>
    <r>
      <rPr>
        <sz val="9"/>
        <rFont val="Arial"/>
        <family val="2"/>
      </rPr>
      <t xml:space="preserve"> (see page 35).  Attach Form 6251</t>
    </r>
    <r>
      <rPr>
        <b/>
        <sz val="14"/>
        <rFont val="Arial"/>
        <family val="2"/>
      </rPr>
      <t>.   .   .   .   .   .   .   .   .   .   .   .   .   .   .   .   .   .   .   .   .   .   .</t>
    </r>
  </si>
  <si>
    <r>
      <t xml:space="preserve">Add lines 43 and 44   </t>
    </r>
    <r>
      <rPr>
        <b/>
        <sz val="14"/>
        <rFont val="Arial"/>
        <family val="2"/>
      </rPr>
      <t xml:space="preserve"> .   .   .   .   .   .   .   .   .   .   .   .   .   .   .   .   .   .   .   .   .   .   .   .   .</t>
    </r>
  </si>
  <si>
    <r>
      <t>Foreign tax credit.  Attach Form 1116 if required</t>
    </r>
    <r>
      <rPr>
        <sz val="14"/>
        <rFont val="Arial"/>
        <family val="2"/>
      </rPr>
      <t xml:space="preserve">  </t>
    </r>
    <r>
      <rPr>
        <b/>
        <sz val="14"/>
        <rFont val="Arial"/>
        <family val="2"/>
      </rPr>
      <t>.   .   .   .   .   .   .   .   .   .   .   .   .   .   .   .   .</t>
    </r>
  </si>
  <si>
    <r>
      <t>Credit for the elderly or the disabled.   Attach Schedule R</t>
    </r>
    <r>
      <rPr>
        <b/>
        <sz val="9"/>
        <rFont val="Arial"/>
        <family val="0"/>
      </rPr>
      <t xml:space="preserve">      </t>
    </r>
    <r>
      <rPr>
        <b/>
        <sz val="14"/>
        <rFont val="Arial"/>
        <family val="2"/>
      </rPr>
      <t>.   .   .   .   .   .   .   .   .   .   .   .   .   .   .   .   .   .   .   .   .   .   .   .   .   .   .   .   .   .   .   .   .   .   .   .   .   .   .   .   .</t>
    </r>
  </si>
  <si>
    <r>
      <t xml:space="preserve">Education credits.  Attach Form 8863 </t>
    </r>
    <r>
      <rPr>
        <b/>
        <sz val="14"/>
        <rFont val="Arial"/>
        <family val="2"/>
      </rPr>
      <t>.   .   .   .   .   .   .   .   .   .   .   .   .   .   .   .   .   .   .   .   .   .   .   .   .   .   .   .   .   .   .   .   .   .   .   .   .   .   .   .</t>
    </r>
  </si>
  <si>
    <r>
      <t xml:space="preserve">Retirement savings contributions credit. Attach Form 8880 </t>
    </r>
    <r>
      <rPr>
        <b/>
        <sz val="14"/>
        <rFont val="Arial"/>
        <family val="2"/>
      </rPr>
      <t xml:space="preserve"> .   .   .   .   .</t>
    </r>
  </si>
  <si>
    <r>
      <t xml:space="preserve">Child tax credit (see page 37) </t>
    </r>
    <r>
      <rPr>
        <b/>
        <sz val="14"/>
        <rFont val="Arial"/>
        <family val="2"/>
      </rPr>
      <t>.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  .   .   .   .   .   .   .   .   .   .   .   .   .</t>
    </r>
  </si>
  <si>
    <r>
      <t xml:space="preserve">Adoption credit.  Attach Form 8839 </t>
    </r>
    <r>
      <rPr>
        <b/>
        <sz val="9"/>
        <rFont val="Arial"/>
        <family val="2"/>
      </rPr>
      <t xml:space="preserve">   </t>
    </r>
    <r>
      <rPr>
        <b/>
        <sz val="14"/>
        <rFont val="Arial"/>
        <family val="2"/>
      </rPr>
      <t xml:space="preserve"> .   .   .   .   .   .   .   .   .   .   .   . </t>
    </r>
  </si>
  <si>
    <r>
      <t xml:space="preserve">Credits:     </t>
    </r>
    <r>
      <rPr>
        <b/>
        <sz val="9"/>
        <rFont val="Arial"/>
        <family val="2"/>
      </rPr>
      <t>a</t>
    </r>
  </si>
  <si>
    <r>
      <t>b</t>
    </r>
    <r>
      <rPr>
        <sz val="9"/>
        <rFont val="Arial"/>
        <family val="2"/>
      </rPr>
      <t xml:space="preserve">          Form 8859 </t>
    </r>
    <r>
      <rPr>
        <b/>
        <sz val="14"/>
        <rFont val="Arial"/>
        <family val="2"/>
      </rPr>
      <t xml:space="preserve"> .   .   .   .   .   .   .   .   .   .   .   .   .   .   .   .   .   .   .   .   .   .   .   .   .   .   .   .   .   .   .   .   .   .   .   .   .   .   .   .   .</t>
    </r>
  </si>
  <si>
    <r>
      <t xml:space="preserve">Other credits.  Check applicable box(es):    </t>
    </r>
    <r>
      <rPr>
        <b/>
        <sz val="9"/>
        <rFont val="Arial"/>
        <family val="2"/>
      </rPr>
      <t xml:space="preserve">a       </t>
    </r>
    <r>
      <rPr>
        <sz val="9"/>
        <rFont val="Arial"/>
        <family val="2"/>
      </rPr>
      <t xml:space="preserve">  Form 3800</t>
    </r>
  </si>
  <si>
    <r>
      <t xml:space="preserve">b     </t>
    </r>
    <r>
      <rPr>
        <sz val="8"/>
        <rFont val="Arial"/>
        <family val="2"/>
      </rPr>
      <t xml:space="preserve">   </t>
    </r>
    <r>
      <rPr>
        <sz val="9"/>
        <rFont val="Arial"/>
        <family val="2"/>
      </rPr>
      <t>Form 8801</t>
    </r>
  </si>
  <si>
    <r>
      <t xml:space="preserve"> c       </t>
    </r>
    <r>
      <rPr>
        <sz val="9"/>
        <rFont val="Arial"/>
        <family val="2"/>
      </rPr>
      <t xml:space="preserve"> Specify</t>
    </r>
  </si>
  <si>
    <r>
      <t xml:space="preserve">These are your  </t>
    </r>
    <r>
      <rPr>
        <b/>
        <sz val="9"/>
        <rFont val="Arial"/>
        <family val="2"/>
      </rPr>
      <t xml:space="preserve">total credits     </t>
    </r>
    <r>
      <rPr>
        <b/>
        <sz val="14"/>
        <rFont val="Arial"/>
        <family val="2"/>
      </rPr>
      <t xml:space="preserve"> .   .   .   .   .   .   .   .   .   .   .   .   .   .   .   .   .   .   .   .   .</t>
    </r>
  </si>
  <si>
    <r>
      <t xml:space="preserve">Self-employment tax.  Attach Schedule SE   </t>
    </r>
    <r>
      <rPr>
        <b/>
        <sz val="14"/>
        <rFont val="Arial"/>
        <family val="2"/>
      </rPr>
      <t xml:space="preserve">  .   .   .   .   .   .   .   .   .   .   .   .   .   .   .   .   .   .   .   .   .   .   .   .   .</t>
    </r>
  </si>
  <si>
    <r>
      <t xml:space="preserve">Social security and Medicare tax on tip income not reported to employer.  Attach Form 4137     </t>
    </r>
    <r>
      <rPr>
        <b/>
        <sz val="14"/>
        <rFont val="Arial"/>
        <family val="2"/>
      </rPr>
      <t>.   .   .</t>
    </r>
  </si>
  <si>
    <r>
      <t>Additional tax on IRAs, other qualified retirement plans, etc.  Attach Form 5329 if required</t>
    </r>
    <r>
      <rPr>
        <b/>
        <sz val="14"/>
        <rFont val="Arial"/>
        <family val="2"/>
      </rPr>
      <t xml:space="preserve">  .   .   .   .   .   .   .   .   .</t>
    </r>
  </si>
  <si>
    <r>
      <t xml:space="preserve">Advance earned income credit payments from Form(s) W-2 </t>
    </r>
    <r>
      <rPr>
        <b/>
        <sz val="14"/>
        <rFont val="Arial"/>
        <family val="2"/>
      </rPr>
      <t xml:space="preserve">    .   .   .   .   .   .   .   .   .   .   .   .   .   .   .   .   .   .   .</t>
    </r>
  </si>
  <si>
    <r>
      <t>Household employment taxes.  Attach Schedule H</t>
    </r>
    <r>
      <rPr>
        <b/>
        <sz val="14"/>
        <rFont val="Arial"/>
        <family val="2"/>
      </rPr>
      <t xml:space="preserve">  .   .   .   .   .   .   .   .   .   .   .   .   .   .   .   .   .   .   .   .</t>
    </r>
  </si>
  <si>
    <r>
      <t xml:space="preserve">This is your  </t>
    </r>
    <r>
      <rPr>
        <b/>
        <sz val="9"/>
        <rFont val="Arial"/>
        <family val="2"/>
      </rPr>
      <t xml:space="preserve">total tax </t>
    </r>
    <r>
      <rPr>
        <b/>
        <sz val="14"/>
        <rFont val="Arial"/>
        <family val="2"/>
      </rPr>
      <t xml:space="preserve">   .   .   .   .   .   .   .   .   .   .   .   .   .   .   .   .   .   .   .   .</t>
    </r>
  </si>
  <si>
    <r>
      <t xml:space="preserve">Earned income credit (EIC) </t>
    </r>
    <r>
      <rPr>
        <b/>
        <sz val="14"/>
        <rFont val="Arial"/>
        <family val="2"/>
      </rPr>
      <t xml:space="preserve">  .   .   .   .   .   .   .   .   .   .   .   .   .   .   .</t>
    </r>
  </si>
  <si>
    <r>
      <t xml:space="preserve">Other payments from :  </t>
    </r>
    <r>
      <rPr>
        <b/>
        <sz val="8"/>
        <rFont val="Arial"/>
        <family val="2"/>
      </rPr>
      <t>a</t>
    </r>
    <r>
      <rPr>
        <sz val="8"/>
        <rFont val="Arial"/>
        <family val="2"/>
      </rPr>
      <t xml:space="preserve">       Form 2439   </t>
    </r>
    <r>
      <rPr>
        <b/>
        <sz val="8"/>
        <rFont val="Arial"/>
        <family val="2"/>
      </rPr>
      <t xml:space="preserve">b      </t>
    </r>
    <r>
      <rPr>
        <sz val="8"/>
        <rFont val="Arial"/>
        <family val="2"/>
      </rPr>
      <t xml:space="preserve">Form 4136   </t>
    </r>
    <r>
      <rPr>
        <b/>
        <sz val="8"/>
        <rFont val="Arial"/>
        <family val="2"/>
      </rPr>
      <t>c</t>
    </r>
    <r>
      <rPr>
        <sz val="8"/>
        <rFont val="Arial"/>
        <family val="2"/>
      </rPr>
      <t xml:space="preserve">      Form 8885</t>
    </r>
  </si>
  <si>
    <r>
      <t xml:space="preserve">These are your  </t>
    </r>
    <r>
      <rPr>
        <b/>
        <sz val="9"/>
        <rFont val="Arial"/>
        <family val="2"/>
      </rPr>
      <t>total payments</t>
    </r>
    <r>
      <rPr>
        <b/>
        <sz val="14"/>
        <rFont val="Arial"/>
        <family val="2"/>
      </rPr>
      <t xml:space="preserve"> .   .   .   .  </t>
    </r>
  </si>
  <si>
    <r>
      <t xml:space="preserve">If line 70 is more than line 62, subtract line 62 from line 70.  This is the amount you </t>
    </r>
    <r>
      <rPr>
        <b/>
        <sz val="9"/>
        <rFont val="Arial"/>
        <family val="2"/>
      </rPr>
      <t>overpaid</t>
    </r>
  </si>
  <si>
    <r>
      <t xml:space="preserve">Amount of line 71 you want  </t>
    </r>
    <r>
      <rPr>
        <b/>
        <sz val="9"/>
        <rFont val="Arial"/>
        <family val="2"/>
      </rPr>
      <t>refunded to you</t>
    </r>
    <r>
      <rPr>
        <b/>
        <sz val="14"/>
        <rFont val="Arial"/>
        <family val="2"/>
      </rPr>
      <t xml:space="preserve"> .   .   .   .   .   .   .   .   .   .   .   .   .   .   .   .   . </t>
    </r>
  </si>
  <si>
    <r>
      <t>u</t>
    </r>
    <r>
      <rPr>
        <b/>
        <sz val="9"/>
        <rFont val="Arial"/>
        <family val="0"/>
      </rPr>
      <t xml:space="preserve">  c  </t>
    </r>
    <r>
      <rPr>
        <sz val="9"/>
        <rFont val="Arial"/>
        <family val="0"/>
      </rPr>
      <t>Type:</t>
    </r>
  </si>
  <si>
    <r>
      <t>Estimated tax penalty (see page 55)</t>
    </r>
    <r>
      <rPr>
        <b/>
        <sz val="14"/>
        <rFont val="Arial"/>
        <family val="2"/>
      </rPr>
      <t xml:space="preserve"> .   .   .   .   .   .   .   .   .   .   .   .   .   .   .   .   .   .   .   .   .   .   .   .   .   .   .   .   .   .   .   .   .   .   .   .   .   .   .   .   .</t>
    </r>
  </si>
  <si>
    <r>
      <t xml:space="preserve">name  </t>
    </r>
    <r>
      <rPr>
        <sz val="8"/>
        <rFont val="Wingdings 3"/>
        <family val="1"/>
      </rPr>
      <t>u</t>
    </r>
  </si>
  <si>
    <r>
      <t xml:space="preserve">no.  </t>
    </r>
    <r>
      <rPr>
        <sz val="8"/>
        <rFont val="Wingdings 3"/>
        <family val="1"/>
      </rPr>
      <t>u</t>
    </r>
  </si>
  <si>
    <r>
      <t xml:space="preserve">Spouse’s signature. If a joint return, </t>
    </r>
    <r>
      <rPr>
        <b/>
        <sz val="7"/>
        <rFont val="Arial"/>
        <family val="0"/>
      </rPr>
      <t>both</t>
    </r>
    <r>
      <rPr>
        <sz val="7"/>
        <rFont val="Arial"/>
        <family val="0"/>
      </rPr>
      <t xml:space="preserve"> must sign.</t>
    </r>
  </si>
  <si>
    <t>Adjustments</t>
  </si>
  <si>
    <t>(click here to view list)</t>
  </si>
  <si>
    <t>Educator expenses</t>
  </si>
  <si>
    <t>Health savings account deduction. (Form 8889)</t>
  </si>
  <si>
    <t>Moving expenses.(Form 3903)</t>
  </si>
  <si>
    <t>Tuition and fees deduction</t>
  </si>
  <si>
    <t>IRA deduction</t>
  </si>
  <si>
    <t>Student loan interest deduction</t>
  </si>
  <si>
    <t>One-half of self-employment tax</t>
  </si>
  <si>
    <t>Penalty on early withdrawal of savings</t>
  </si>
  <si>
    <t>Self-employed SEP, SIMPLE, and qualified plans</t>
  </si>
  <si>
    <t>Self-employed health insurance deduction</t>
  </si>
  <si>
    <t>click here to return to top of page</t>
  </si>
  <si>
    <t>Total Adjustment (enter above on "Adjustments" line)</t>
  </si>
  <si>
    <t>Itemized deductions - (enter $0 for standard)</t>
  </si>
  <si>
    <t>(Payment)/Refund</t>
  </si>
  <si>
    <t>Adjusted Gross Income (AGI)</t>
  </si>
  <si>
    <t>-Save a soft copy of all your 1040 tax information for future reference.</t>
  </si>
  <si>
    <t>-Avoid careless calculation errors</t>
  </si>
  <si>
    <t>-(Not to be submitted in place of the official IRS 1040 form)</t>
  </si>
  <si>
    <r>
      <t xml:space="preserve">Page </t>
    </r>
    <r>
      <rPr>
        <sz val="9"/>
        <rFont val="Arial"/>
        <family val="0"/>
      </rPr>
      <t xml:space="preserve"> </t>
    </r>
    <r>
      <rPr>
        <b/>
        <sz val="12"/>
        <rFont val="Arial"/>
        <family val="0"/>
      </rPr>
      <t>2</t>
    </r>
  </si>
  <si>
    <t>Casualty and Theft Losses</t>
  </si>
  <si>
    <t>Other Miscellaneous</t>
  </si>
  <si>
    <t>Total Itemized Deductions</t>
  </si>
  <si>
    <t>Wages, salaries, tips, etc</t>
  </si>
  <si>
    <t>Taxable interest</t>
  </si>
  <si>
    <t>Ordinary dividends</t>
  </si>
  <si>
    <t>Business income or (loss)</t>
  </si>
  <si>
    <t>Capital gain or (loss)</t>
  </si>
  <si>
    <t xml:space="preserve">Unemployment compensation </t>
  </si>
  <si>
    <t>Farm income or (loss)</t>
  </si>
  <si>
    <t>Other income</t>
  </si>
  <si>
    <t>Rental real estate, royalities, partnerships, trusts, etc.</t>
  </si>
  <si>
    <t>Taxable income</t>
  </si>
  <si>
    <t>Tax Credits</t>
  </si>
  <si>
    <t>Credit for child and dependent care expenses</t>
  </si>
  <si>
    <t>Credit for the elderly or the disabled</t>
  </si>
  <si>
    <t>Education credits</t>
  </si>
  <si>
    <t>Retirement savings contributions credit</t>
  </si>
  <si>
    <t>Child tax credit</t>
  </si>
  <si>
    <t>Adoption credit</t>
  </si>
  <si>
    <t>Other Credits</t>
  </si>
  <si>
    <t>Other Taxes</t>
  </si>
  <si>
    <t>Self-employment tax</t>
  </si>
  <si>
    <t>Taxes on tip income not reported to employer</t>
  </si>
  <si>
    <t>Additional tax on IRAs, other qualified retirement plans</t>
  </si>
  <si>
    <t>Total Tax</t>
  </si>
  <si>
    <t>Household employment taxes</t>
  </si>
  <si>
    <t>Other Payments</t>
  </si>
  <si>
    <t>Foreign tax credit</t>
  </si>
  <si>
    <t>Earned income credit (EIC)</t>
  </si>
  <si>
    <t>Excess social security and tier 1 RRTA tax withheld</t>
  </si>
  <si>
    <t>Additional child tax credit</t>
  </si>
  <si>
    <t>Advance earned income credit payments from Form(s) W-2</t>
  </si>
  <si>
    <r>
      <t xml:space="preserve">Itemized deductions - </t>
    </r>
    <r>
      <rPr>
        <i/>
        <sz val="9"/>
        <rFont val="Arial"/>
        <family val="2"/>
      </rPr>
      <t>(enter $0 for standard)</t>
    </r>
  </si>
  <si>
    <t>Detailed Tax Calculator</t>
  </si>
  <si>
    <t>Quick Tax Estimator</t>
  </si>
  <si>
    <t>The Detailed Tax Calculator works just like the Quick Tax Estimator but offers all the detailed categories listed on the form 1040.</t>
  </si>
  <si>
    <t>Use the "Itemized or Standard Deduction Calculator" for further precision and to minimize your tax liability.</t>
  </si>
  <si>
    <t>Exemption AGI Limit</t>
  </si>
  <si>
    <t>Unreimbursed employee expenses</t>
  </si>
  <si>
    <t>Tax preparation fees</t>
  </si>
  <si>
    <t>Investment expenses</t>
  </si>
  <si>
    <t>Safe deposit box expenses</t>
  </si>
  <si>
    <t>Job Expenses and Most Other Miscellaneous</t>
  </si>
  <si>
    <t>Gambling losses</t>
  </si>
  <si>
    <t>Exemption Count</t>
  </si>
  <si>
    <t>Enter number of dependents (other than your spouse or yourself)</t>
  </si>
  <si>
    <t>Total number of jobs in which you and your spouse are currently employed</t>
  </si>
  <si>
    <t>Wages from Job #1</t>
  </si>
  <si>
    <t>Total Annual Income</t>
  </si>
  <si>
    <t>Personal Allowances</t>
  </si>
  <si>
    <t>Personal Allowances:</t>
  </si>
  <si>
    <t># of Jobs &gt;</t>
  </si>
  <si>
    <t>Child or dependent care expenses:</t>
  </si>
  <si>
    <t>Estimated Itemized Deductions.</t>
  </si>
  <si>
    <t>Itemized Deductions less Standard Deduction</t>
  </si>
  <si>
    <t>Adjustments to Income</t>
  </si>
  <si>
    <t>click to view complete list</t>
  </si>
  <si>
    <t>Estimate of your nonwage income (such as dividends or interest)</t>
  </si>
  <si>
    <t>Deductions, Adjustments &amp; Credits</t>
  </si>
  <si>
    <t>Post-Adjustment Allowances (from above):</t>
  </si>
  <si>
    <t>Table 1 Reference: Two-Earner/Two-Job (Form W-4)</t>
  </si>
  <si>
    <t>Table 1: Two-Earner/Two-Job Worksheet</t>
  </si>
  <si>
    <t>Table 2: Two-Earner/Two-Job Worksheet</t>
  </si>
  <si>
    <t>MFJ</t>
  </si>
  <si>
    <t>Others</t>
  </si>
  <si>
    <t>Highest</t>
  </si>
  <si>
    <t>Lowest</t>
  </si>
  <si>
    <t>All Others</t>
  </si>
  <si>
    <t>Lowest paying job</t>
  </si>
  <si>
    <t>click here to return to Deductions, Adjustments &amp; Credits</t>
  </si>
  <si>
    <t>Table 1: Credit conversion Table - Worksheet 7 pub. 919</t>
  </si>
  <si>
    <t>Multiplier</t>
  </si>
  <si>
    <t>MFS</t>
  </si>
  <si>
    <t>Mortgage interest credit,</t>
  </si>
  <si>
    <t>Est Wages</t>
  </si>
  <si>
    <t>Earned income credit</t>
  </si>
  <si>
    <t>Prior year alternative minimum tax</t>
  </si>
  <si>
    <t>Total Tax Credits (enter above on "Tax Credits" line)</t>
  </si>
  <si>
    <t>Number of qualifying children</t>
  </si>
  <si>
    <t>Number of qualifying children x $1,000</t>
  </si>
  <si>
    <t>Form 1040, line 45 (Tax plus Alternative minimum tax)</t>
  </si>
  <si>
    <t>Form 1040, line 46 (Foreign tax credit)</t>
  </si>
  <si>
    <t>Form 1040, line 47 (Credit for child and dependent care expenses - Form 2441)</t>
  </si>
  <si>
    <t>Form 1040, line 48 (Credit for the elderly or the disabled - Schedule R)</t>
  </si>
  <si>
    <t>Form 1040, line 49 (Education credits - Form 8863)</t>
  </si>
  <si>
    <t>Form 1040, line 50 (Retirement savings contributions credit - Form 8880)</t>
  </si>
  <si>
    <t>Sum of Line 46-50</t>
  </si>
  <si>
    <t>Name of payer</t>
  </si>
  <si>
    <t>Total Interest</t>
  </si>
  <si>
    <t>Excludable interest (on series EE and I U.S. savings bonds issued after 1989.</t>
  </si>
  <si>
    <t>Taxable Interest</t>
  </si>
  <si>
    <t>Total Ordinary Dividends</t>
  </si>
  <si>
    <t>Foreign Accounts</t>
  </si>
  <si>
    <t>Foreign Trusts</t>
  </si>
  <si>
    <t>Total Allowances - Enter on Form 4-W, line 5</t>
  </si>
  <si>
    <t>Enter on Form 4-W, line 5 (Total Allowances)</t>
  </si>
  <si>
    <t>Net Worth</t>
  </si>
  <si>
    <t>Calendar Planner</t>
  </si>
  <si>
    <t>Complete Planner</t>
  </si>
  <si>
    <t>If at any time during 2005, you had an interest in or a signature or other authority over a financial account in a foreign country, such as a bank account, securities account, or other financial account, see page B-2 for exceptions and filing requirements for Form TD F 90-22.1</t>
  </si>
  <si>
    <t>During 2005, if you received a distribution from, or were the grantor of, or transferor to, a foreign trust, then you may have to file Form 3520. See page B-2</t>
  </si>
  <si>
    <t>Deduction for Exemptions Worksheet</t>
  </si>
  <si>
    <t>yty</t>
  </si>
  <si>
    <t>Additional amount for the elderly</t>
  </si>
  <si>
    <t>or the blind</t>
  </si>
  <si>
    <t>Child Tax Credit. The child tax credit remains $1,000 per child through 2010.</t>
  </si>
  <si>
    <t>Working Families Tax Relief Act of 2004 (HR1308)</t>
  </si>
  <si>
    <r>
      <t xml:space="preserve">Amount of line 71 you want </t>
    </r>
    <r>
      <rPr>
        <b/>
        <sz val="9"/>
        <rFont val="Arial"/>
        <family val="2"/>
      </rPr>
      <t xml:space="preserve">applied to your 2006 estimated tax   </t>
    </r>
    <r>
      <rPr>
        <sz val="9"/>
        <rFont val="Wingdings 3"/>
        <family val="1"/>
      </rPr>
      <t>u</t>
    </r>
  </si>
  <si>
    <r>
      <t xml:space="preserve">and rules as stated on the </t>
    </r>
    <r>
      <rPr>
        <b/>
        <sz val="10"/>
        <rFont val="Arial"/>
        <family val="2"/>
      </rPr>
      <t>2006 tax year</t>
    </r>
    <r>
      <rPr>
        <sz val="10"/>
        <rFont val="Arial"/>
        <family val="2"/>
      </rPr>
      <t xml:space="preserve"> 1040 form.  Use the drop down box to choose your tax filing status and fill out all the white cells with </t>
    </r>
  </si>
  <si>
    <t>during 2006 to calculate your payment or refund.</t>
  </si>
  <si>
    <t>P&amp;L Planner</t>
  </si>
  <si>
    <t>Invoice Template</t>
  </si>
  <si>
    <t>Business Suite</t>
  </si>
  <si>
    <t>2006 Federal Income Tax Brackets</t>
  </si>
  <si>
    <t>GET ALL UPDATED FROM Pub. 505</t>
  </si>
  <si>
    <t>2006 estimated tax payments &amp; amount applied from 2005</t>
  </si>
  <si>
    <t>If your AGI is over $150,500 (over $75,250 if married filing separately), then your deduction may be limited.  See the Itemized Deductions Worksheet on page B-1 of the 2006 Instructions for Schedules A &amp; B for information on how the IRS (and this calculator) limits your deduction.</t>
  </si>
  <si>
    <t>To be a qualifying child for the child tax credit, the child must be under age 17 at the end of 2006.</t>
  </si>
  <si>
    <t>Deduction, Adjustment &amp; Credit Allowances (previous line divided by $3,300)</t>
  </si>
  <si>
    <t>For the year Jan. 1--Dec. 31, 2006, or other tax year beginning</t>
  </si>
  <si>
    <t>2006 ,ending</t>
  </si>
  <si>
    <r>
      <t xml:space="preserve">           Form  </t>
    </r>
    <r>
      <rPr>
        <b/>
        <sz val="11"/>
        <rFont val="Arial"/>
        <family val="0"/>
      </rPr>
      <t>1040</t>
    </r>
    <r>
      <rPr>
        <sz val="8"/>
        <rFont val="Arial"/>
        <family val="0"/>
      </rPr>
      <t xml:space="preserve">  (2006)</t>
    </r>
  </si>
  <si>
    <t xml:space="preserve">      Form 1040  (2006)</t>
  </si>
  <si>
    <t>2006 estimated tax payments and amount applied from 2005 return</t>
  </si>
  <si>
    <r>
      <t>You</t>
    </r>
    <r>
      <rPr>
        <sz val="9"/>
        <rFont val="Arial"/>
        <family val="0"/>
      </rPr>
      <t xml:space="preserve"> were born before January 2, 1942,</t>
    </r>
  </si>
  <si>
    <r>
      <t>Spouse</t>
    </r>
    <r>
      <rPr>
        <sz val="9"/>
        <rFont val="Arial"/>
        <family val="2"/>
      </rPr>
      <t xml:space="preserve"> was born before January 2, 1942,</t>
    </r>
  </si>
  <si>
    <t xml:space="preserve">The 1040 worksheet will help you double check your math for you so you don't make any costly errors when filling out your official tax form. 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</si>
</sst>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&quot;$&quot;#,##0"/>
    <numFmt numFmtId="168" formatCode="_(* #,##0.0_);_(* \(#,##0.0\);_(* &quot;-&quot;??_);_(@_)"/>
    <numFmt numFmtId="169" formatCode="0.0%"/>
    <numFmt numFmtId="170" formatCode="&quot;$&quot;#,##0.0"/>
    <numFmt numFmtId="171" formatCode="mmm\ d\,\ yyyy"/>
    <numFmt numFmtId="172" formatCode="000\-00\-0000"/>
    <numFmt numFmtId="173" formatCode="[&gt;9]&quot;X&quot;;#"/>
    <numFmt numFmtId="174" formatCode="[&lt;=9999999]###\-####;\(###\)\ ###\-####"/>
    <numFmt numFmtId="175" formatCode="&quot;$&quot;#,##0.00"/>
    <numFmt numFmtId="176" formatCode="_(&quot;$&quot;* #,##0.000_);_(&quot;$&quot;* \(#,##0.000\);_(&quot;$&quot;* &quot;-&quot;??_);_(@_)"/>
    <numFmt numFmtId="177" formatCode="_(&quot;$&quot;* #,##0.0000_);_(&quot;$&quot;* \(#,##0.0000\);_(&quot;$&quot;* &quot;-&quot;??_);_(@_)"/>
    <numFmt numFmtId="178" formatCode="&quot;$&quot;#,##0.000"/>
    <numFmt numFmtId="179" formatCode="_(* #,##0.0_);_(* \(#,##0.0\);_(* &quot;-&quot;?_);_(@_)"/>
    <numFmt numFmtId="180" formatCode="0.0"/>
    <numFmt numFmtId="181" formatCode="0.000"/>
    <numFmt numFmtId="182" formatCode="_(* #,##0.000_);_(* \(#,##0.000\);_(* &quot;-&quot;???_);_(@_)"/>
    <numFmt numFmtId="183" formatCode="_(* #,##0.000_);_(* \(#,##0.000\);_(* &quot;-&quot;??_);_(@_)"/>
    <numFmt numFmtId="184" formatCode="0.000%"/>
  </numFmts>
  <fonts count="97">
    <font>
      <sz val="10"/>
      <name val="Arial"/>
      <family val="0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u val="single"/>
      <sz val="10"/>
      <name val="Arial"/>
      <family val="2"/>
    </font>
    <font>
      <b/>
      <sz val="9"/>
      <color indexed="18"/>
      <name val="Arial"/>
      <family val="2"/>
    </font>
    <font>
      <sz val="10"/>
      <color indexed="18"/>
      <name val="Arial"/>
      <family val="2"/>
    </font>
    <font>
      <sz val="9"/>
      <name val="Arial"/>
      <family val="0"/>
    </font>
    <font>
      <b/>
      <u val="single"/>
      <sz val="9"/>
      <name val="Arial"/>
      <family val="2"/>
    </font>
    <font>
      <sz val="8"/>
      <name val="Arial"/>
      <family val="0"/>
    </font>
    <font>
      <sz val="8"/>
      <name val="Tahoma"/>
      <family val="2"/>
    </font>
    <font>
      <b/>
      <sz val="10"/>
      <color indexed="18"/>
      <name val="Arial"/>
      <family val="2"/>
    </font>
    <font>
      <u val="single"/>
      <sz val="9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1"/>
      <color indexed="63"/>
      <name val="Century Gothic"/>
      <family val="2"/>
    </font>
    <font>
      <b/>
      <sz val="11"/>
      <name val="Arial"/>
      <family val="2"/>
    </font>
    <font>
      <b/>
      <sz val="15"/>
      <color indexed="18"/>
      <name val="Century Gothic"/>
      <family val="2"/>
    </font>
    <font>
      <sz val="10"/>
      <name val="Microsoft Sans Serif"/>
      <family val="2"/>
    </font>
    <font>
      <b/>
      <i/>
      <sz val="9"/>
      <name val="Arial"/>
      <family val="2"/>
    </font>
    <font>
      <b/>
      <sz val="4.5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0"/>
    </font>
    <font>
      <b/>
      <sz val="9"/>
      <color indexed="12"/>
      <name val="Tahoma"/>
      <family val="2"/>
    </font>
    <font>
      <sz val="9"/>
      <color indexed="12"/>
      <name val="Tahoma"/>
      <family val="2"/>
    </font>
    <font>
      <u val="single"/>
      <sz val="10"/>
      <color indexed="36"/>
      <name val="Arial"/>
      <family val="0"/>
    </font>
    <font>
      <b/>
      <sz val="13"/>
      <name val="Arial"/>
      <family val="2"/>
    </font>
    <font>
      <sz val="8"/>
      <name val="Gulim"/>
      <family val="2"/>
    </font>
    <font>
      <b/>
      <sz val="27"/>
      <name val="Arial"/>
      <family val="0"/>
    </font>
    <font>
      <sz val="27"/>
      <name val="Arial"/>
      <family val="0"/>
    </font>
    <font>
      <b/>
      <sz val="24"/>
      <name val="Arial"/>
      <family val="0"/>
    </font>
    <font>
      <b/>
      <sz val="23"/>
      <color indexed="8"/>
      <name val="Arial"/>
      <family val="2"/>
    </font>
    <font>
      <sz val="23"/>
      <name val="Arial"/>
      <family val="2"/>
    </font>
    <font>
      <b/>
      <sz val="20"/>
      <name val="Arial"/>
      <family val="2"/>
    </font>
    <font>
      <sz val="7"/>
      <name val="Arial"/>
      <family val="0"/>
    </font>
    <font>
      <sz val="7"/>
      <name val="Dotum"/>
      <family val="2"/>
    </font>
    <font>
      <sz val="8"/>
      <name val="Dotum"/>
      <family val="2"/>
    </font>
    <font>
      <b/>
      <sz val="8"/>
      <name val="Dotum"/>
      <family val="2"/>
    </font>
    <font>
      <b/>
      <sz val="16"/>
      <name val="Arial"/>
      <family val="2"/>
    </font>
    <font>
      <b/>
      <sz val="8"/>
      <name val="Arial"/>
      <family val="2"/>
    </font>
    <font>
      <sz val="9"/>
      <name val="Dotum"/>
      <family val="2"/>
    </font>
    <font>
      <b/>
      <sz val="7"/>
      <name val="Arial"/>
      <family val="2"/>
    </font>
    <font>
      <b/>
      <sz val="9"/>
      <name val="Dotum"/>
      <family val="2"/>
    </font>
    <font>
      <sz val="13"/>
      <name val="Arial"/>
      <family val="2"/>
    </font>
    <font>
      <sz val="20"/>
      <name val="Marlett"/>
      <family val="0"/>
    </font>
    <font>
      <b/>
      <sz val="10"/>
      <name val="Dotum"/>
      <family val="2"/>
    </font>
    <font>
      <sz val="16"/>
      <name val="Marlett"/>
      <family val="0"/>
    </font>
    <font>
      <sz val="10"/>
      <name val="Marlett"/>
      <family val="0"/>
    </font>
    <font>
      <sz val="14"/>
      <name val="Marlett"/>
      <family val="0"/>
    </font>
    <font>
      <sz val="14"/>
      <name val="Arial"/>
      <family val="2"/>
    </font>
    <font>
      <sz val="9"/>
      <name val="Wingdings 3"/>
      <family val="1"/>
    </font>
    <font>
      <sz val="7"/>
      <color indexed="16"/>
      <name val="Arial"/>
      <family val="2"/>
    </font>
    <font>
      <b/>
      <sz val="10"/>
      <color indexed="10"/>
      <name val="Arial"/>
      <family val="0"/>
    </font>
    <font>
      <sz val="8"/>
      <name val="Wingdings 3"/>
      <family val="1"/>
    </font>
    <font>
      <sz val="10"/>
      <color indexed="9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0"/>
      <color indexed="9"/>
      <name val="Arial"/>
      <family val="2"/>
    </font>
    <font>
      <sz val="8"/>
      <name val="DotumChe"/>
      <family val="3"/>
    </font>
    <font>
      <sz val="8"/>
      <name val="Arial Narrow"/>
      <family val="2"/>
    </font>
    <font>
      <b/>
      <sz val="12"/>
      <name val="Marlett"/>
      <family val="0"/>
    </font>
    <font>
      <b/>
      <sz val="9"/>
      <color indexed="10"/>
      <name val="Arial"/>
      <family val="0"/>
    </font>
    <font>
      <b/>
      <sz val="9"/>
      <name val="Marlett"/>
      <family val="0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b/>
      <sz val="8"/>
      <name val="Wingdings 3"/>
      <family val="1"/>
    </font>
    <font>
      <b/>
      <sz val="10"/>
      <name val="Marlett"/>
      <family val="0"/>
    </font>
    <font>
      <b/>
      <sz val="9"/>
      <color indexed="9"/>
      <name val="Monotype Sorts"/>
      <family val="0"/>
    </font>
    <font>
      <sz val="12"/>
      <name val="Arial"/>
      <family val="2"/>
    </font>
    <font>
      <u val="single"/>
      <sz val="10"/>
      <color indexed="9"/>
      <name val="Arial"/>
      <family val="0"/>
    </font>
    <font>
      <sz val="10"/>
      <color indexed="17"/>
      <name val="Arial"/>
      <family val="0"/>
    </font>
    <font>
      <u val="single"/>
      <sz val="8"/>
      <color indexed="12"/>
      <name val="Arial"/>
      <family val="0"/>
    </font>
    <font>
      <sz val="8"/>
      <color indexed="12"/>
      <name val="Arial"/>
      <family val="2"/>
    </font>
    <font>
      <b/>
      <sz val="8.5"/>
      <name val="Arial"/>
      <family val="2"/>
    </font>
    <font>
      <u val="single"/>
      <sz val="9"/>
      <color indexed="12"/>
      <name val="Arial"/>
      <family val="0"/>
    </font>
    <font>
      <sz val="10"/>
      <color indexed="10"/>
      <name val="Arial"/>
      <family val="2"/>
    </font>
    <font>
      <i/>
      <sz val="9"/>
      <name val="Arial"/>
      <family val="2"/>
    </font>
    <font>
      <b/>
      <u val="single"/>
      <sz val="8"/>
      <color indexed="9"/>
      <name val="Arial"/>
      <family val="0"/>
    </font>
    <font>
      <sz val="10"/>
      <color indexed="22"/>
      <name val="Arial"/>
      <family val="0"/>
    </font>
    <font>
      <sz val="9"/>
      <color indexed="30"/>
      <name val="Arial"/>
      <family val="0"/>
    </font>
    <font>
      <sz val="10"/>
      <color indexed="30"/>
      <name val="Arial"/>
      <family val="0"/>
    </font>
    <font>
      <b/>
      <sz val="5.25"/>
      <name val="Arial"/>
      <family val="2"/>
    </font>
    <font>
      <sz val="10"/>
      <color indexed="23"/>
      <name val="Arial"/>
      <family val="0"/>
    </font>
    <font>
      <u val="single"/>
      <sz val="10"/>
      <color indexed="10"/>
      <name val="Arial"/>
      <family val="0"/>
    </font>
    <font>
      <b/>
      <u val="single"/>
      <sz val="8"/>
      <color indexed="10"/>
      <name val="Arial"/>
      <family val="0"/>
    </font>
    <font>
      <sz val="8"/>
      <color indexed="10"/>
      <name val="Arial"/>
      <family val="0"/>
    </font>
    <font>
      <b/>
      <sz val="12"/>
      <color indexed="10"/>
      <name val="Arial"/>
      <family val="2"/>
    </font>
    <font>
      <sz val="10"/>
      <color indexed="10"/>
      <name val="Wingdings 3"/>
      <family val="1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u val="single"/>
      <sz val="9"/>
      <color indexed="10"/>
      <name val="Arial"/>
      <family val="2"/>
    </font>
    <font>
      <sz val="9"/>
      <color indexed="9"/>
      <name val="Arial"/>
      <family val="0"/>
    </font>
    <font>
      <u val="single"/>
      <sz val="8"/>
      <color indexed="9"/>
      <name val="Arial"/>
      <family val="0"/>
    </font>
    <font>
      <b/>
      <sz val="8"/>
      <color indexed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indexed="24"/>
      </left>
      <right>
        <color indexed="63"/>
      </right>
      <top style="thin">
        <color indexed="24"/>
      </top>
      <bottom>
        <color indexed="63"/>
      </bottom>
    </border>
    <border>
      <left>
        <color indexed="63"/>
      </left>
      <right>
        <color indexed="63"/>
      </right>
      <top style="thin">
        <color indexed="24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24"/>
      </right>
      <top style="thin">
        <color indexed="24"/>
      </top>
      <bottom>
        <color indexed="63"/>
      </bottom>
    </border>
    <border>
      <left>
        <color indexed="63"/>
      </left>
      <right style="thin">
        <color indexed="24"/>
      </right>
      <top>
        <color indexed="63"/>
      </top>
      <bottom>
        <color indexed="63"/>
      </bottom>
    </border>
    <border>
      <left style="thin">
        <color indexed="2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 style="thin">
        <color indexed="24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 style="thin">
        <color indexed="24"/>
      </right>
      <top>
        <color indexed="63"/>
      </top>
      <bottom style="thin">
        <color indexed="2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ck"/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DashDot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DashDot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63">
    <xf numFmtId="0" fontId="0" fillId="0" borderId="0" xfId="0" applyAlignment="1">
      <alignment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>
      <alignment/>
    </xf>
    <xf numFmtId="0" fontId="3" fillId="3" borderId="1" xfId="0" applyFont="1" applyFill="1" applyBorder="1" applyAlignment="1" applyProtection="1">
      <alignment/>
      <protection hidden="1"/>
    </xf>
    <xf numFmtId="0" fontId="0" fillId="3" borderId="2" xfId="0" applyFill="1" applyBorder="1" applyAlignment="1" applyProtection="1">
      <alignment/>
      <protection hidden="1"/>
    </xf>
    <xf numFmtId="0" fontId="5" fillId="3" borderId="0" xfId="0" applyFont="1" applyFill="1" applyBorder="1" applyAlignment="1" applyProtection="1">
      <alignment/>
      <protection hidden="1"/>
    </xf>
    <xf numFmtId="0" fontId="6" fillId="0" borderId="3" xfId="0" applyFont="1" applyFill="1" applyBorder="1" applyAlignment="1" applyProtection="1">
      <alignment/>
      <protection locked="0"/>
    </xf>
    <xf numFmtId="0" fontId="7" fillId="3" borderId="4" xfId="0" applyFont="1" applyFill="1" applyBorder="1" applyAlignment="1" applyProtection="1">
      <alignment horizontal="center" vertical="center"/>
      <protection hidden="1"/>
    </xf>
    <xf numFmtId="164" fontId="4" fillId="3" borderId="5" xfId="17" applyNumberFormat="1" applyFont="1" applyFill="1" applyBorder="1" applyAlignment="1" applyProtection="1">
      <alignment/>
      <protection hidden="1"/>
    </xf>
    <xf numFmtId="164" fontId="6" fillId="3" borderId="5" xfId="17" applyNumberFormat="1" applyFont="1" applyFill="1" applyBorder="1" applyAlignment="1" applyProtection="1">
      <alignment/>
      <protection hidden="1"/>
    </xf>
    <xf numFmtId="0" fontId="6" fillId="3" borderId="6" xfId="0" applyFont="1" applyFill="1" applyBorder="1" applyAlignment="1" applyProtection="1">
      <alignment/>
      <protection locked="0"/>
    </xf>
    <xf numFmtId="0" fontId="6" fillId="3" borderId="6" xfId="0" applyFont="1" applyFill="1" applyBorder="1" applyAlignment="1" applyProtection="1">
      <alignment/>
      <protection hidden="1"/>
    </xf>
    <xf numFmtId="164" fontId="6" fillId="0" borderId="3" xfId="17" applyNumberFormat="1" applyFont="1" applyFill="1" applyBorder="1" applyAlignment="1" applyProtection="1">
      <alignment/>
      <protection locked="0"/>
    </xf>
    <xf numFmtId="0" fontId="5" fillId="3" borderId="7" xfId="0" applyFont="1" applyFill="1" applyBorder="1" applyAlignment="1" applyProtection="1">
      <alignment/>
      <protection hidden="1"/>
    </xf>
    <xf numFmtId="0" fontId="0" fillId="3" borderId="0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7" xfId="0" applyFill="1" applyBorder="1" applyAlignment="1">
      <alignment/>
    </xf>
    <xf numFmtId="164" fontId="6" fillId="3" borderId="9" xfId="17" applyNumberFormat="1" applyFont="1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4" xfId="0" applyFill="1" applyBorder="1" applyAlignment="1">
      <alignment/>
    </xf>
    <xf numFmtId="0" fontId="3" fillId="3" borderId="6" xfId="0" applyFont="1" applyFill="1" applyBorder="1" applyAlignment="1" applyProtection="1">
      <alignment/>
      <protection hidden="1"/>
    </xf>
    <xf numFmtId="0" fontId="7" fillId="3" borderId="5" xfId="0" applyFont="1" applyFill="1" applyBorder="1" applyAlignment="1" applyProtection="1">
      <alignment horizontal="center" vertical="center"/>
      <protection hidden="1"/>
    </xf>
    <xf numFmtId="0" fontId="19" fillId="0" borderId="0" xfId="0" applyFont="1" applyBorder="1" applyAlignment="1">
      <alignment/>
    </xf>
    <xf numFmtId="0" fontId="7" fillId="3" borderId="6" xfId="0" applyFont="1" applyFill="1" applyBorder="1" applyAlignment="1" applyProtection="1">
      <alignment/>
      <protection hidden="1"/>
    </xf>
    <xf numFmtId="0" fontId="11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6" fillId="3" borderId="0" xfId="0" applyFont="1" applyFill="1" applyBorder="1" applyAlignment="1">
      <alignment/>
    </xf>
    <xf numFmtId="164" fontId="6" fillId="3" borderId="0" xfId="0" applyNumberFormat="1" applyFont="1" applyFill="1" applyBorder="1" applyAlignment="1">
      <alignment vertical="center"/>
    </xf>
    <xf numFmtId="164" fontId="20" fillId="3" borderId="0" xfId="0" applyNumberFormat="1" applyFont="1" applyFill="1" applyBorder="1" applyAlignment="1">
      <alignment vertical="center"/>
    </xf>
    <xf numFmtId="164" fontId="14" fillId="3" borderId="0" xfId="0" applyNumberFormat="1" applyFont="1" applyFill="1" applyBorder="1" applyAlignment="1">
      <alignment vertical="center"/>
    </xf>
    <xf numFmtId="0" fontId="14" fillId="3" borderId="0" xfId="0" applyFont="1" applyFill="1" applyBorder="1" applyAlignment="1">
      <alignment/>
    </xf>
    <xf numFmtId="164" fontId="14" fillId="3" borderId="0" xfId="0" applyNumberFormat="1" applyFont="1" applyFill="1" applyBorder="1" applyAlignment="1">
      <alignment/>
    </xf>
    <xf numFmtId="0" fontId="14" fillId="3" borderId="5" xfId="0" applyFont="1" applyFill="1" applyBorder="1" applyAlignment="1">
      <alignment vertical="center"/>
    </xf>
    <xf numFmtId="164" fontId="6" fillId="3" borderId="0" xfId="0" applyNumberFormat="1" applyFont="1" applyFill="1" applyBorder="1" applyAlignment="1">
      <alignment/>
    </xf>
    <xf numFmtId="0" fontId="6" fillId="3" borderId="7" xfId="0" applyFont="1" applyFill="1" applyBorder="1" applyAlignment="1">
      <alignment vertical="center"/>
    </xf>
    <xf numFmtId="164" fontId="14" fillId="3" borderId="7" xfId="17" applyNumberFormat="1" applyFont="1" applyFill="1" applyBorder="1" applyAlignment="1">
      <alignment vertical="center"/>
    </xf>
    <xf numFmtId="0" fontId="6" fillId="3" borderId="9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169" fontId="6" fillId="2" borderId="0" xfId="0" applyNumberFormat="1" applyFont="1" applyFill="1" applyBorder="1" applyAlignment="1" applyProtection="1">
      <alignment vertical="center"/>
      <protection hidden="1"/>
    </xf>
    <xf numFmtId="9" fontId="6" fillId="2" borderId="0" xfId="21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0" fontId="6" fillId="3" borderId="0" xfId="0" applyFont="1" applyFill="1" applyBorder="1" applyAlignment="1">
      <alignment horizontal="centerContinuous" vertical="center"/>
    </xf>
    <xf numFmtId="0" fontId="0" fillId="3" borderId="6" xfId="0" applyFont="1" applyFill="1" applyBorder="1" applyAlignment="1">
      <alignment vertical="center"/>
    </xf>
    <xf numFmtId="0" fontId="0" fillId="3" borderId="0" xfId="0" applyFont="1" applyFill="1" applyBorder="1" applyAlignment="1">
      <alignment/>
    </xf>
    <xf numFmtId="1" fontId="10" fillId="3" borderId="5" xfId="15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13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22" fillId="0" borderId="0" xfId="20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 quotePrefix="1">
      <alignment/>
    </xf>
    <xf numFmtId="0" fontId="22" fillId="0" borderId="0" xfId="20" applyFont="1" applyAlignment="1">
      <alignment/>
    </xf>
    <xf numFmtId="0" fontId="0" fillId="0" borderId="0" xfId="0" applyFont="1" applyBorder="1" applyAlignment="1" applyProtection="1">
      <alignment horizontal="right"/>
      <protection hidden="1"/>
    </xf>
    <xf numFmtId="0" fontId="0" fillId="0" borderId="0" xfId="0" applyNumberFormat="1" applyFont="1" applyFill="1" applyBorder="1" applyAlignment="1">
      <alignment/>
    </xf>
    <xf numFmtId="0" fontId="31" fillId="4" borderId="10" xfId="0" applyFont="1" applyFill="1" applyBorder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0" fontId="34" fillId="0" borderId="11" xfId="0" applyFont="1" applyFill="1" applyBorder="1" applyAlignment="1" applyProtection="1">
      <alignment horizontal="right" vertical="center"/>
      <protection hidden="1"/>
    </xf>
    <xf numFmtId="0" fontId="35" fillId="0" borderId="0" xfId="0" applyFont="1" applyFill="1" applyBorder="1" applyAlignment="1" applyProtection="1">
      <alignment/>
      <protection hidden="1"/>
    </xf>
    <xf numFmtId="0" fontId="34" fillId="0" borderId="0" xfId="0" applyFont="1" applyFill="1" applyBorder="1" applyAlignment="1" applyProtection="1">
      <alignment horizontal="center" vertical="center"/>
      <protection hidden="1"/>
    </xf>
    <xf numFmtId="0" fontId="34" fillId="0" borderId="0" xfId="0" applyFont="1" applyFill="1" applyBorder="1" applyAlignment="1" applyProtection="1">
      <alignment horizontal="left" vertical="center"/>
      <protection hidden="1"/>
    </xf>
    <xf numFmtId="0" fontId="8" fillId="4" borderId="0" xfId="0" applyFont="1" applyFill="1" applyBorder="1" applyAlignment="1" applyProtection="1">
      <alignment/>
      <protection hidden="1"/>
    </xf>
    <xf numFmtId="0" fontId="8" fillId="4" borderId="12" xfId="0" applyFont="1" applyFill="1" applyBorder="1" applyAlignment="1" applyProtection="1">
      <alignment/>
      <protection hidden="1"/>
    </xf>
    <xf numFmtId="0" fontId="36" fillId="4" borderId="12" xfId="0" applyFont="1" applyFill="1" applyBorder="1" applyAlignment="1" applyProtection="1">
      <alignment/>
      <protection hidden="1"/>
    </xf>
    <xf numFmtId="0" fontId="37" fillId="4" borderId="12" xfId="0" applyFont="1" applyFill="1" applyBorder="1" applyAlignment="1" applyProtection="1">
      <alignment/>
      <protection hidden="1"/>
    </xf>
    <xf numFmtId="171" fontId="38" fillId="4" borderId="12" xfId="0" applyNumberFormat="1" applyFont="1" applyFill="1" applyBorder="1" applyAlignment="1" applyProtection="1">
      <alignment horizontal="left"/>
      <protection hidden="1"/>
    </xf>
    <xf numFmtId="0" fontId="36" fillId="4" borderId="12" xfId="0" applyFont="1" applyFill="1" applyBorder="1" applyAlignment="1" applyProtection="1">
      <alignment horizontal="left"/>
      <protection hidden="1"/>
    </xf>
    <xf numFmtId="2" fontId="37" fillId="4" borderId="12" xfId="0" applyNumberFormat="1" applyFont="1" applyFill="1" applyBorder="1" applyAlignment="1" applyProtection="1" quotePrefix="1">
      <alignment horizontal="left"/>
      <protection hidden="1"/>
    </xf>
    <xf numFmtId="0" fontId="8" fillId="4" borderId="12" xfId="0" applyFont="1" applyFill="1" applyBorder="1" applyAlignment="1" applyProtection="1">
      <alignment horizontal="left"/>
      <protection hidden="1"/>
    </xf>
    <xf numFmtId="0" fontId="8" fillId="4" borderId="12" xfId="0" applyFont="1" applyFill="1" applyBorder="1" applyAlignment="1" applyProtection="1">
      <alignment horizontal="right"/>
      <protection hidden="1"/>
    </xf>
    <xf numFmtId="0" fontId="39" fillId="4" borderId="0" xfId="0" applyFont="1" applyFill="1" applyBorder="1" applyAlignment="1" applyProtection="1">
      <alignment vertical="center"/>
      <protection hidden="1"/>
    </xf>
    <xf numFmtId="0" fontId="40" fillId="4" borderId="0" xfId="0" applyFont="1" applyFill="1" applyBorder="1" applyAlignment="1" applyProtection="1">
      <alignment horizontal="center" vertical="center"/>
      <protection hidden="1"/>
    </xf>
    <xf numFmtId="0" fontId="0" fillId="4" borderId="0" xfId="0" applyFill="1" applyBorder="1" applyAlignment="1" applyProtection="1">
      <alignment/>
      <protection hidden="1"/>
    </xf>
    <xf numFmtId="0" fontId="37" fillId="4" borderId="13" xfId="0" applyFont="1" applyFill="1" applyBorder="1" applyAlignment="1" applyProtection="1">
      <alignment/>
      <protection hidden="1"/>
    </xf>
    <xf numFmtId="0" fontId="41" fillId="4" borderId="0" xfId="0" applyFont="1" applyFill="1" applyBorder="1" applyAlignment="1" applyProtection="1">
      <alignment/>
      <protection hidden="1"/>
    </xf>
    <xf numFmtId="0" fontId="37" fillId="4" borderId="14" xfId="0" applyFont="1" applyFill="1" applyBorder="1" applyAlignment="1" applyProtection="1">
      <alignment/>
      <protection hidden="1"/>
    </xf>
    <xf numFmtId="4" fontId="40" fillId="4" borderId="0" xfId="0" applyNumberFormat="1" applyFont="1" applyFill="1" applyBorder="1" applyAlignment="1" applyProtection="1">
      <alignment horizontal="left"/>
      <protection hidden="1"/>
    </xf>
    <xf numFmtId="4" fontId="42" fillId="4" borderId="0" xfId="0" applyNumberFormat="1" applyFont="1" applyFill="1" applyBorder="1" applyAlignment="1" applyProtection="1">
      <alignment/>
      <protection hidden="1"/>
    </xf>
    <xf numFmtId="4" fontId="40" fillId="4" borderId="0" xfId="0" applyNumberFormat="1" applyFont="1" applyFill="1" applyBorder="1" applyAlignment="1" applyProtection="1">
      <alignment/>
      <protection hidden="1"/>
    </xf>
    <xf numFmtId="1" fontId="8" fillId="4" borderId="0" xfId="0" applyNumberFormat="1" applyFont="1" applyFill="1" applyBorder="1" applyAlignment="1" applyProtection="1">
      <alignment horizontal="right"/>
      <protection hidden="1"/>
    </xf>
    <xf numFmtId="0" fontId="8" fillId="4" borderId="0" xfId="0" applyFont="1" applyFill="1" applyBorder="1" applyAlignment="1" applyProtection="1">
      <alignment wrapText="1"/>
      <protection hidden="1"/>
    </xf>
    <xf numFmtId="0" fontId="35" fillId="4" borderId="0" xfId="0" applyFont="1" applyFill="1" applyBorder="1" applyAlignment="1" applyProtection="1">
      <alignment wrapText="1"/>
      <protection hidden="1"/>
    </xf>
    <xf numFmtId="0" fontId="14" fillId="0" borderId="0" xfId="0" applyFont="1" applyFill="1" applyBorder="1" applyAlignment="1" applyProtection="1">
      <alignment horizontal="left"/>
      <protection hidden="1"/>
    </xf>
    <xf numFmtId="49" fontId="6" fillId="0" borderId="10" xfId="0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wrapText="1"/>
      <protection hidden="1"/>
    </xf>
    <xf numFmtId="0" fontId="37" fillId="4" borderId="0" xfId="0" applyFont="1" applyFill="1" applyBorder="1" applyAlignment="1" applyProtection="1">
      <alignment/>
      <protection hidden="1"/>
    </xf>
    <xf numFmtId="4" fontId="42" fillId="4" borderId="0" xfId="0" applyNumberFormat="1" applyFont="1" applyFill="1" applyBorder="1" applyAlignment="1" applyProtection="1">
      <alignment horizontal="left"/>
      <protection hidden="1"/>
    </xf>
    <xf numFmtId="172" fontId="13" fillId="4" borderId="0" xfId="0" applyNumberFormat="1" applyFont="1" applyFill="1" applyBorder="1" applyAlignment="1" applyProtection="1">
      <alignment horizontal="center"/>
      <protection hidden="1"/>
    </xf>
    <xf numFmtId="49" fontId="6" fillId="4" borderId="0" xfId="0" applyNumberFormat="1" applyFont="1" applyFill="1" applyBorder="1" applyAlignment="1" applyProtection="1">
      <alignment horizontal="center"/>
      <protection hidden="1"/>
    </xf>
    <xf numFmtId="0" fontId="40" fillId="4" borderId="0" xfId="0" applyFont="1" applyFill="1" applyBorder="1" applyAlignment="1" applyProtection="1">
      <alignment wrapText="1"/>
      <protection hidden="1"/>
    </xf>
    <xf numFmtId="0" fontId="14" fillId="0" borderId="15" xfId="0" applyFont="1" applyFill="1" applyBorder="1" applyAlignment="1" applyProtection="1">
      <alignment horizontal="left"/>
      <protection hidden="1"/>
    </xf>
    <xf numFmtId="49" fontId="6" fillId="0" borderId="15" xfId="0" applyNumberFormat="1" applyFont="1" applyFill="1" applyBorder="1" applyAlignment="1" applyProtection="1">
      <alignment horizontal="center"/>
      <protection hidden="1"/>
    </xf>
    <xf numFmtId="0" fontId="37" fillId="4" borderId="0" xfId="0" applyFont="1" applyFill="1" applyBorder="1" applyAlignment="1" applyProtection="1">
      <alignment/>
      <protection hidden="1"/>
    </xf>
    <xf numFmtId="0" fontId="37" fillId="4" borderId="14" xfId="0" applyFont="1" applyFill="1" applyBorder="1" applyAlignment="1" applyProtection="1">
      <alignment/>
      <protection hidden="1"/>
    </xf>
    <xf numFmtId="0" fontId="45" fillId="4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47" fillId="4" borderId="0" xfId="0" applyFont="1" applyFill="1" applyBorder="1" applyAlignment="1" applyProtection="1">
      <alignment horizontal="center" vertical="center"/>
      <protection hidden="1"/>
    </xf>
    <xf numFmtId="39" fontId="8" fillId="4" borderId="0" xfId="0" applyNumberFormat="1" applyFont="1" applyFill="1" applyBorder="1" applyAlignment="1" applyProtection="1">
      <alignment horizontal="center"/>
      <protection hidden="1"/>
    </xf>
    <xf numFmtId="0" fontId="6" fillId="4" borderId="0" xfId="0" applyFont="1" applyFill="1" applyBorder="1" applyAlignment="1" applyProtection="1">
      <alignment horizontal="right" wrapText="1"/>
      <protection hidden="1"/>
    </xf>
    <xf numFmtId="0" fontId="6" fillId="4" borderId="10" xfId="0" applyFont="1" applyFill="1" applyBorder="1" applyAlignment="1" applyProtection="1">
      <alignment horizontal="right" wrapText="1"/>
      <protection hidden="1"/>
    </xf>
    <xf numFmtId="39" fontId="8" fillId="4" borderId="10" xfId="0" applyNumberFormat="1" applyFont="1" applyFill="1" applyBorder="1" applyAlignment="1" applyProtection="1">
      <alignment horizontal="center"/>
      <protection hidden="1"/>
    </xf>
    <xf numFmtId="0" fontId="14" fillId="4" borderId="0" xfId="0" applyFont="1" applyFill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/>
      <protection hidden="1"/>
    </xf>
    <xf numFmtId="0" fontId="40" fillId="4" borderId="0" xfId="0" applyFont="1" applyFill="1" applyBorder="1" applyAlignment="1" applyProtection="1">
      <alignment horizontal="center"/>
      <protection hidden="1"/>
    </xf>
    <xf numFmtId="0" fontId="40" fillId="4" borderId="0" xfId="0" applyFont="1" applyFill="1" applyBorder="1" applyAlignment="1" applyProtection="1">
      <alignment horizontal="left"/>
      <protection hidden="1"/>
    </xf>
    <xf numFmtId="0" fontId="14" fillId="4" borderId="0" xfId="0" applyFont="1" applyFill="1" applyBorder="1" applyAlignment="1" applyProtection="1">
      <alignment horizontal="center"/>
      <protection hidden="1"/>
    </xf>
    <xf numFmtId="0" fontId="35" fillId="4" borderId="0" xfId="0" applyFont="1" applyFill="1" applyBorder="1" applyAlignment="1" applyProtection="1">
      <alignment horizontal="right" wrapText="1"/>
      <protection hidden="1"/>
    </xf>
    <xf numFmtId="0" fontId="48" fillId="4" borderId="0" xfId="0" applyFont="1" applyFill="1" applyBorder="1" applyAlignment="1" applyProtection="1">
      <alignment horizontal="center" vertical="center"/>
      <protection hidden="1"/>
    </xf>
    <xf numFmtId="0" fontId="14" fillId="4" borderId="0" xfId="0" applyFont="1" applyFill="1" applyBorder="1" applyAlignment="1" applyProtection="1">
      <alignment horizontal="left" vertical="center"/>
      <protection hidden="1"/>
    </xf>
    <xf numFmtId="0" fontId="8" fillId="4" borderId="0" xfId="0" applyFont="1" applyFill="1" applyBorder="1" applyAlignment="1" applyProtection="1">
      <alignment horizontal="left"/>
      <protection hidden="1"/>
    </xf>
    <xf numFmtId="0" fontId="0" fillId="4" borderId="0" xfId="0" applyFill="1" applyBorder="1" applyAlignment="1" applyProtection="1">
      <alignment horizontal="left"/>
      <protection hidden="1"/>
    </xf>
    <xf numFmtId="0" fontId="49" fillId="4" borderId="0" xfId="0" applyFont="1" applyFill="1" applyBorder="1" applyAlignment="1" applyProtection="1">
      <alignment horizontal="left"/>
      <protection hidden="1"/>
    </xf>
    <xf numFmtId="0" fontId="6" fillId="4" borderId="0" xfId="0" applyFont="1" applyFill="1" applyBorder="1" applyAlignment="1" applyProtection="1">
      <alignment horizontal="left"/>
      <protection hidden="1"/>
    </xf>
    <xf numFmtId="0" fontId="8" fillId="4" borderId="15" xfId="0" applyFont="1" applyFill="1" applyBorder="1" applyAlignment="1" applyProtection="1">
      <alignment/>
      <protection hidden="1"/>
    </xf>
    <xf numFmtId="0" fontId="40" fillId="4" borderId="15" xfId="0" applyFont="1" applyFill="1" applyBorder="1" applyAlignment="1" applyProtection="1">
      <alignment horizontal="right"/>
      <protection hidden="1"/>
    </xf>
    <xf numFmtId="0" fontId="0" fillId="4" borderId="15" xfId="0" applyFill="1" applyBorder="1" applyAlignment="1" applyProtection="1">
      <alignment/>
      <protection hidden="1"/>
    </xf>
    <xf numFmtId="0" fontId="8" fillId="4" borderId="15" xfId="0" applyFont="1" applyFill="1" applyBorder="1" applyAlignment="1" applyProtection="1">
      <alignment horizontal="left"/>
      <protection hidden="1"/>
    </xf>
    <xf numFmtId="0" fontId="0" fillId="4" borderId="15" xfId="0" applyFill="1" applyBorder="1" applyAlignment="1" applyProtection="1">
      <alignment horizontal="left"/>
      <protection hidden="1"/>
    </xf>
    <xf numFmtId="0" fontId="40" fillId="4" borderId="0" xfId="0" applyFont="1" applyFill="1" applyBorder="1" applyAlignment="1" applyProtection="1">
      <alignment horizontal="right"/>
      <protection hidden="1"/>
    </xf>
    <xf numFmtId="0" fontId="13" fillId="4" borderId="0" xfId="0" applyFont="1" applyFill="1" applyBorder="1" applyAlignment="1" applyProtection="1">
      <alignment horizontal="center"/>
      <protection hidden="1"/>
    </xf>
    <xf numFmtId="0" fontId="52" fillId="4" borderId="0" xfId="0" applyFont="1" applyFill="1" applyBorder="1" applyAlignment="1" applyProtection="1">
      <alignment horizontal="left"/>
      <protection hidden="1"/>
    </xf>
    <xf numFmtId="0" fontId="12" fillId="4" borderId="0" xfId="0" applyFont="1" applyFill="1" applyBorder="1" applyAlignment="1" applyProtection="1">
      <alignment/>
      <protection hidden="1"/>
    </xf>
    <xf numFmtId="0" fontId="14" fillId="4" borderId="0" xfId="0" applyFont="1" applyFill="1" applyBorder="1" applyAlignment="1" applyProtection="1">
      <alignment horizontal="right"/>
      <protection hidden="1"/>
    </xf>
    <xf numFmtId="0" fontId="13" fillId="4" borderId="0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Border="1" applyAlignment="1" applyProtection="1">
      <alignment/>
      <protection hidden="1"/>
    </xf>
    <xf numFmtId="0" fontId="53" fillId="4" borderId="0" xfId="0" applyFont="1" applyFill="1" applyBorder="1" applyAlignment="1" applyProtection="1">
      <alignment/>
      <protection hidden="1"/>
    </xf>
    <xf numFmtId="0" fontId="14" fillId="4" borderId="0" xfId="0" applyFont="1" applyFill="1" applyBorder="1" applyAlignment="1" applyProtection="1">
      <alignment horizontal="left"/>
      <protection hidden="1"/>
    </xf>
    <xf numFmtId="0" fontId="0" fillId="0" borderId="0" xfId="0" applyBorder="1" applyAlignment="1" applyProtection="1">
      <alignment vertical="top" wrapText="1"/>
      <protection hidden="1"/>
    </xf>
    <xf numFmtId="0" fontId="13" fillId="4" borderId="0" xfId="0" applyFont="1" applyFill="1" applyBorder="1" applyAlignment="1" applyProtection="1">
      <alignment/>
      <protection hidden="1"/>
    </xf>
    <xf numFmtId="0" fontId="6" fillId="4" borderId="0" xfId="0" applyFont="1" applyFill="1" applyBorder="1" applyAlignment="1" applyProtection="1">
      <alignment vertical="top" wrapText="1"/>
      <protection hidden="1"/>
    </xf>
    <xf numFmtId="0" fontId="14" fillId="4" borderId="0" xfId="0" applyFont="1" applyFill="1" applyBorder="1" applyAlignment="1" applyProtection="1">
      <alignment horizontal="right" vertical="center"/>
      <protection hidden="1"/>
    </xf>
    <xf numFmtId="0" fontId="13" fillId="4" borderId="0" xfId="0" applyFont="1" applyFill="1" applyBorder="1" applyAlignment="1" applyProtection="1">
      <alignment horizontal="right"/>
      <protection hidden="1"/>
    </xf>
    <xf numFmtId="0" fontId="14" fillId="4" borderId="0" xfId="0" applyFont="1" applyFill="1" applyBorder="1" applyAlignment="1" applyProtection="1">
      <alignment horizontal="left" vertical="center"/>
      <protection hidden="1"/>
    </xf>
    <xf numFmtId="0" fontId="8" fillId="4" borderId="0" xfId="0" applyFont="1" applyFill="1" applyBorder="1" applyAlignment="1" applyProtection="1">
      <alignment vertical="center"/>
      <protection hidden="1"/>
    </xf>
    <xf numFmtId="0" fontId="8" fillId="4" borderId="15" xfId="0" applyFont="1" applyFill="1" applyBorder="1" applyAlignment="1" applyProtection="1">
      <alignment/>
      <protection hidden="1"/>
    </xf>
    <xf numFmtId="0" fontId="13" fillId="4" borderId="15" xfId="0" applyFont="1" applyFill="1" applyBorder="1" applyAlignment="1" applyProtection="1">
      <alignment/>
      <protection hidden="1"/>
    </xf>
    <xf numFmtId="0" fontId="8" fillId="4" borderId="15" xfId="0" applyFont="1" applyFill="1" applyBorder="1" applyAlignment="1" applyProtection="1">
      <alignment horizontal="right"/>
      <protection hidden="1"/>
    </xf>
    <xf numFmtId="49" fontId="40" fillId="4" borderId="15" xfId="0" applyNumberFormat="1" applyFont="1" applyFill="1" applyBorder="1" applyAlignment="1" applyProtection="1">
      <alignment horizontal="center" vertical="center"/>
      <protection hidden="1"/>
    </xf>
    <xf numFmtId="0" fontId="8" fillId="4" borderId="15" xfId="0" applyFont="1" applyFill="1" applyBorder="1" applyAlignment="1" applyProtection="1">
      <alignment horizontal="left"/>
      <protection hidden="1"/>
    </xf>
    <xf numFmtId="4" fontId="8" fillId="4" borderId="15" xfId="0" applyNumberFormat="1" applyFont="1" applyFill="1" applyBorder="1" applyAlignment="1" applyProtection="1">
      <alignment/>
      <protection hidden="1"/>
    </xf>
    <xf numFmtId="1" fontId="13" fillId="4" borderId="15" xfId="0" applyNumberFormat="1" applyFont="1" applyFill="1" applyBorder="1" applyAlignment="1" applyProtection="1">
      <alignment/>
      <protection hidden="1"/>
    </xf>
    <xf numFmtId="0" fontId="8" fillId="4" borderId="0" xfId="0" applyFont="1" applyFill="1" applyBorder="1" applyAlignment="1" applyProtection="1">
      <alignment/>
      <protection hidden="1"/>
    </xf>
    <xf numFmtId="0" fontId="13" fillId="4" borderId="0" xfId="0" applyFont="1" applyFill="1" applyBorder="1" applyAlignment="1" applyProtection="1">
      <alignment/>
      <protection hidden="1"/>
    </xf>
    <xf numFmtId="0" fontId="8" fillId="4" borderId="0" xfId="0" applyFont="1" applyFill="1" applyBorder="1" applyAlignment="1" applyProtection="1">
      <alignment horizontal="right"/>
      <protection hidden="1"/>
    </xf>
    <xf numFmtId="49" fontId="40" fillId="4" borderId="0" xfId="0" applyNumberFormat="1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left"/>
      <protection hidden="1"/>
    </xf>
    <xf numFmtId="1" fontId="13" fillId="4" borderId="0" xfId="0" applyNumberFormat="1" applyFont="1" applyFill="1" applyBorder="1" applyAlignment="1" applyProtection="1">
      <alignment/>
      <protection hidden="1"/>
    </xf>
    <xf numFmtId="0" fontId="14" fillId="4" borderId="0" xfId="0" applyFont="1" applyFill="1" applyBorder="1" applyAlignment="1" applyProtection="1">
      <alignment vertical="center"/>
      <protection hidden="1"/>
    </xf>
    <xf numFmtId="0" fontId="40" fillId="4" borderId="0" xfId="0" applyFont="1" applyFill="1" applyBorder="1" applyAlignment="1" applyProtection="1">
      <alignment/>
      <protection hidden="1"/>
    </xf>
    <xf numFmtId="0" fontId="13" fillId="4" borderId="0" xfId="0" applyFont="1" applyFill="1" applyBorder="1" applyAlignment="1" applyProtection="1">
      <alignment horizontal="right"/>
      <protection hidden="1"/>
    </xf>
    <xf numFmtId="1" fontId="14" fillId="4" borderId="10" xfId="0" applyNumberFormat="1" applyFont="1" applyFill="1" applyBorder="1" applyAlignment="1" applyProtection="1">
      <alignment horizontal="center"/>
      <protection hidden="1"/>
    </xf>
    <xf numFmtId="0" fontId="27" fillId="4" borderId="0" xfId="0" applyFont="1" applyFill="1" applyBorder="1" applyAlignment="1" applyProtection="1">
      <alignment/>
      <protection hidden="1"/>
    </xf>
    <xf numFmtId="0" fontId="14" fillId="4" borderId="0" xfId="0" applyFont="1" applyFill="1" applyBorder="1" applyAlignment="1" applyProtection="1">
      <alignment/>
      <protection hidden="1"/>
    </xf>
    <xf numFmtId="0" fontId="13" fillId="4" borderId="15" xfId="0" applyFont="1" applyFill="1" applyBorder="1" applyAlignment="1" applyProtection="1">
      <alignment horizontal="center" vertical="center"/>
      <protection hidden="1"/>
    </xf>
    <xf numFmtId="0" fontId="40" fillId="4" borderId="15" xfId="0" applyFont="1" applyFill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1" fontId="6" fillId="4" borderId="0" xfId="0" applyNumberFormat="1" applyFont="1" applyFill="1" applyBorder="1" applyAlignment="1" applyProtection="1">
      <alignment/>
      <protection hidden="1"/>
    </xf>
    <xf numFmtId="0" fontId="40" fillId="4" borderId="16" xfId="0" applyFont="1" applyFill="1" applyBorder="1" applyAlignment="1" applyProtection="1">
      <alignment horizontal="center"/>
      <protection hidden="1"/>
    </xf>
    <xf numFmtId="0" fontId="40" fillId="4" borderId="17" xfId="0" applyFont="1" applyFill="1" applyBorder="1" applyAlignment="1" applyProtection="1">
      <alignment horizontal="center"/>
      <protection hidden="1"/>
    </xf>
    <xf numFmtId="0" fontId="8" fillId="4" borderId="18" xfId="0" applyFont="1" applyFill="1" applyBorder="1" applyAlignment="1" applyProtection="1">
      <alignment horizontal="center"/>
      <protection hidden="1"/>
    </xf>
    <xf numFmtId="0" fontId="40" fillId="4" borderId="19" xfId="0" applyFont="1" applyFill="1" applyBorder="1" applyAlignment="1" applyProtection="1">
      <alignment horizontal="left"/>
      <protection hidden="1"/>
    </xf>
    <xf numFmtId="0" fontId="40" fillId="4" borderId="0" xfId="0" applyFont="1" applyFill="1" applyBorder="1" applyAlignment="1" applyProtection="1">
      <alignment vertical="center"/>
      <protection hidden="1"/>
    </xf>
    <xf numFmtId="0" fontId="8" fillId="4" borderId="20" xfId="0" applyFont="1" applyFill="1" applyBorder="1" applyAlignment="1" applyProtection="1">
      <alignment horizontal="center"/>
      <protection hidden="1"/>
    </xf>
    <xf numFmtId="0" fontId="8" fillId="4" borderId="14" xfId="0" applyFont="1" applyFill="1" applyBorder="1" applyAlignment="1" applyProtection="1">
      <alignment horizontal="center"/>
      <protection hidden="1"/>
    </xf>
    <xf numFmtId="0" fontId="8" fillId="4" borderId="0" xfId="0" applyFont="1" applyFill="1" applyBorder="1" applyAlignment="1" applyProtection="1">
      <alignment horizontal="center"/>
      <protection hidden="1"/>
    </xf>
    <xf numFmtId="0" fontId="8" fillId="4" borderId="21" xfId="0" applyFont="1" applyFill="1" applyBorder="1" applyAlignment="1" applyProtection="1">
      <alignment horizontal="left"/>
      <protection hidden="1"/>
    </xf>
    <xf numFmtId="0" fontId="35" fillId="4" borderId="0" xfId="0" applyFont="1" applyFill="1" applyBorder="1" applyAlignment="1" applyProtection="1">
      <alignment/>
      <protection hidden="1"/>
    </xf>
    <xf numFmtId="4" fontId="8" fillId="4" borderId="0" xfId="0" applyNumberFormat="1" applyFont="1" applyFill="1" applyBorder="1" applyAlignment="1" applyProtection="1">
      <alignment/>
      <protection hidden="1"/>
    </xf>
    <xf numFmtId="1" fontId="14" fillId="4" borderId="10" xfId="0" applyNumberFormat="1" applyFont="1" applyFill="1" applyBorder="1" applyAlignment="1" applyProtection="1">
      <alignment horizontal="center"/>
      <protection locked="0"/>
    </xf>
    <xf numFmtId="0" fontId="40" fillId="4" borderId="15" xfId="0" applyFont="1" applyFill="1" applyBorder="1" applyAlignment="1" applyProtection="1">
      <alignment/>
      <protection hidden="1"/>
    </xf>
    <xf numFmtId="0" fontId="8" fillId="4" borderId="22" xfId="0" applyFont="1" applyFill="1" applyBorder="1" applyAlignment="1" applyProtection="1">
      <alignment horizontal="center"/>
      <protection hidden="1"/>
    </xf>
    <xf numFmtId="0" fontId="8" fillId="4" borderId="23" xfId="0" applyFont="1" applyFill="1" applyBorder="1" applyAlignment="1" applyProtection="1">
      <alignment horizontal="center"/>
      <protection hidden="1"/>
    </xf>
    <xf numFmtId="0" fontId="8" fillId="4" borderId="15" xfId="0" applyFont="1" applyFill="1" applyBorder="1" applyAlignment="1" applyProtection="1">
      <alignment horizontal="center"/>
      <protection hidden="1"/>
    </xf>
    <xf numFmtId="0" fontId="8" fillId="4" borderId="24" xfId="0" applyFont="1" applyFill="1" applyBorder="1" applyAlignment="1" applyProtection="1">
      <alignment horizontal="left"/>
      <protection hidden="1"/>
    </xf>
    <xf numFmtId="0" fontId="35" fillId="4" borderId="15" xfId="0" applyFont="1" applyFill="1" applyBorder="1" applyAlignment="1" applyProtection="1">
      <alignment/>
      <protection hidden="1"/>
    </xf>
    <xf numFmtId="1" fontId="6" fillId="4" borderId="0" xfId="0" applyNumberFormat="1" applyFont="1" applyFill="1" applyBorder="1" applyAlignment="1" applyProtection="1">
      <alignment horizontal="center"/>
      <protection hidden="1"/>
    </xf>
    <xf numFmtId="0" fontId="8" fillId="4" borderId="10" xfId="0" applyFont="1" applyFill="1" applyBorder="1" applyAlignment="1" applyProtection="1">
      <alignment/>
      <protection hidden="1"/>
    </xf>
    <xf numFmtId="0" fontId="40" fillId="4" borderId="10" xfId="0" applyFont="1" applyFill="1" applyBorder="1" applyAlignment="1" applyProtection="1">
      <alignment horizontal="center"/>
      <protection hidden="1"/>
    </xf>
    <xf numFmtId="0" fontId="2" fillId="4" borderId="10" xfId="0" applyFont="1" applyFill="1" applyBorder="1" applyAlignment="1" applyProtection="1">
      <alignment horizontal="center"/>
      <protection hidden="1"/>
    </xf>
    <xf numFmtId="0" fontId="2" fillId="4" borderId="0" xfId="0" applyFont="1" applyFill="1" applyBorder="1" applyAlignment="1" applyProtection="1">
      <alignment horizontal="center"/>
      <protection hidden="1"/>
    </xf>
    <xf numFmtId="0" fontId="40" fillId="4" borderId="25" xfId="0" applyFont="1" applyFill="1" applyBorder="1" applyAlignment="1" applyProtection="1">
      <alignment horizontal="center"/>
      <protection hidden="1"/>
    </xf>
    <xf numFmtId="0" fontId="2" fillId="4" borderId="25" xfId="0" applyFont="1" applyFill="1" applyBorder="1" applyAlignment="1" applyProtection="1">
      <alignment horizontal="center"/>
      <protection hidden="1"/>
    </xf>
    <xf numFmtId="1" fontId="6" fillId="4" borderId="26" xfId="0" applyNumberFormat="1" applyFont="1" applyFill="1" applyBorder="1" applyAlignment="1" applyProtection="1">
      <alignment/>
      <protection hidden="1"/>
    </xf>
    <xf numFmtId="1" fontId="14" fillId="4" borderId="10" xfId="0" applyNumberFormat="1" applyFont="1" applyFill="1" applyBorder="1" applyAlignment="1" applyProtection="1">
      <alignment horizontal="center" vertical="top"/>
      <protection locked="0"/>
    </xf>
    <xf numFmtId="0" fontId="8" fillId="4" borderId="27" xfId="0" applyFont="1" applyFill="1" applyBorder="1" applyAlignment="1" applyProtection="1">
      <alignment/>
      <protection hidden="1"/>
    </xf>
    <xf numFmtId="0" fontId="14" fillId="4" borderId="27" xfId="0" applyFont="1" applyFill="1" applyBorder="1" applyAlignment="1" applyProtection="1">
      <alignment horizontal="right"/>
      <protection hidden="1"/>
    </xf>
    <xf numFmtId="0" fontId="13" fillId="4" borderId="27" xfId="0" applyFont="1" applyFill="1" applyBorder="1" applyAlignment="1" applyProtection="1">
      <alignment horizontal="right"/>
      <protection hidden="1"/>
    </xf>
    <xf numFmtId="0" fontId="6" fillId="4" borderId="27" xfId="0" applyFont="1" applyFill="1" applyBorder="1" applyAlignment="1" applyProtection="1">
      <alignment/>
      <protection hidden="1"/>
    </xf>
    <xf numFmtId="0" fontId="40" fillId="4" borderId="27" xfId="0" applyFont="1" applyFill="1" applyBorder="1" applyAlignment="1" applyProtection="1">
      <alignment/>
      <protection hidden="1"/>
    </xf>
    <xf numFmtId="0" fontId="14" fillId="4" borderId="27" xfId="0" applyFont="1" applyFill="1" applyBorder="1" applyAlignment="1" applyProtection="1">
      <alignment horizontal="center"/>
      <protection hidden="1"/>
    </xf>
    <xf numFmtId="0" fontId="58" fillId="4" borderId="27" xfId="0" applyFont="1" applyFill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vertical="top" wrapText="1"/>
      <protection hidden="1"/>
    </xf>
    <xf numFmtId="1" fontId="14" fillId="4" borderId="28" xfId="0" applyNumberFormat="1" applyFont="1" applyFill="1" applyBorder="1" applyAlignment="1" applyProtection="1">
      <alignment horizontal="center"/>
      <protection hidden="1"/>
    </xf>
    <xf numFmtId="3" fontId="56" fillId="4" borderId="0" xfId="0" applyNumberFormat="1" applyFont="1" applyFill="1" applyBorder="1" applyAlignment="1" applyProtection="1">
      <alignment horizontal="left"/>
      <protection hidden="1"/>
    </xf>
    <xf numFmtId="3" fontId="14" fillId="4" borderId="0" xfId="0" applyNumberFormat="1" applyFont="1" applyFill="1" applyBorder="1" applyAlignment="1" applyProtection="1">
      <alignment horizontal="left"/>
      <protection hidden="1"/>
    </xf>
    <xf numFmtId="0" fontId="13" fillId="4" borderId="13" xfId="0" applyFont="1" applyFill="1" applyBorder="1" applyAlignment="1" applyProtection="1">
      <alignment horizontal="right"/>
      <protection hidden="1"/>
    </xf>
    <xf numFmtId="1" fontId="14" fillId="4" borderId="29" xfId="0" applyNumberFormat="1" applyFont="1" applyFill="1" applyBorder="1" applyAlignment="1" applyProtection="1">
      <alignment horizontal="center"/>
      <protection hidden="1"/>
    </xf>
    <xf numFmtId="0" fontId="40" fillId="4" borderId="0" xfId="0" applyFont="1" applyFill="1" applyBorder="1" applyAlignment="1" applyProtection="1">
      <alignment/>
      <protection hidden="1"/>
    </xf>
    <xf numFmtId="0" fontId="14" fillId="4" borderId="0" xfId="0" applyFont="1" applyFill="1" applyBorder="1" applyAlignment="1" applyProtection="1">
      <alignment/>
      <protection hidden="1"/>
    </xf>
    <xf numFmtId="0" fontId="14" fillId="4" borderId="29" xfId="0" applyFont="1" applyFill="1" applyBorder="1" applyAlignment="1" applyProtection="1">
      <alignment horizontal="center"/>
      <protection hidden="1"/>
    </xf>
    <xf numFmtId="0" fontId="14" fillId="4" borderId="0" xfId="0" applyFont="1" applyFill="1" applyBorder="1" applyAlignment="1" applyProtection="1">
      <alignment horizontal="center"/>
      <protection hidden="1"/>
    </xf>
    <xf numFmtId="0" fontId="14" fillId="5" borderId="30" xfId="0" applyFont="1" applyFill="1" applyBorder="1" applyAlignment="1" applyProtection="1">
      <alignment horizontal="center"/>
      <protection hidden="1"/>
    </xf>
    <xf numFmtId="44" fontId="13" fillId="4" borderId="0" xfId="17" applyFont="1" applyFill="1" applyBorder="1" applyAlignment="1" applyProtection="1">
      <alignment horizontal="left" indent="1"/>
      <protection locked="0"/>
    </xf>
    <xf numFmtId="44" fontId="13" fillId="0" borderId="26" xfId="17" applyFont="1" applyFill="1" applyBorder="1" applyAlignment="1" applyProtection="1">
      <alignment horizontal="left" indent="1"/>
      <protection locked="0"/>
    </xf>
    <xf numFmtId="0" fontId="6" fillId="4" borderId="0" xfId="0" applyFont="1" applyFill="1" applyBorder="1" applyAlignment="1" applyProtection="1">
      <alignment/>
      <protection hidden="1"/>
    </xf>
    <xf numFmtId="1" fontId="14" fillId="4" borderId="31" xfId="0" applyNumberFormat="1" applyFont="1" applyFill="1" applyBorder="1" applyAlignment="1" applyProtection="1">
      <alignment horizontal="center"/>
      <protection hidden="1"/>
    </xf>
    <xf numFmtId="0" fontId="8" fillId="4" borderId="0" xfId="0" applyFont="1" applyFill="1" applyBorder="1" applyAlignment="1" applyProtection="1">
      <alignment vertical="center" wrapText="1"/>
      <protection hidden="1"/>
    </xf>
    <xf numFmtId="0" fontId="51" fillId="0" borderId="0" xfId="0" applyFont="1" applyBorder="1" applyAlignment="1" applyProtection="1">
      <alignment horizontal="distributed" vertical="justify"/>
      <protection hidden="1"/>
    </xf>
    <xf numFmtId="0" fontId="0" fillId="4" borderId="0" xfId="0" applyFill="1" applyBorder="1" applyAlignment="1" applyProtection="1">
      <alignment horizontal="right"/>
      <protection hidden="1"/>
    </xf>
    <xf numFmtId="0" fontId="59" fillId="4" borderId="0" xfId="0" applyFont="1" applyFill="1" applyBorder="1" applyAlignment="1" applyProtection="1">
      <alignment/>
      <protection hidden="1"/>
    </xf>
    <xf numFmtId="44" fontId="13" fillId="4" borderId="29" xfId="0" applyNumberFormat="1" applyFont="1" applyFill="1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/>
      <protection hidden="1"/>
    </xf>
    <xf numFmtId="0" fontId="14" fillId="4" borderId="0" xfId="0" applyFont="1" applyFill="1" applyBorder="1" applyAlignment="1" applyProtection="1">
      <alignment horizontal="right"/>
      <protection hidden="1"/>
    </xf>
    <xf numFmtId="0" fontId="60" fillId="4" borderId="0" xfId="0" applyFont="1" applyFill="1" applyBorder="1" applyAlignment="1" applyProtection="1">
      <alignment/>
      <protection hidden="1"/>
    </xf>
    <xf numFmtId="0" fontId="3" fillId="4" borderId="0" xfId="0" applyFont="1" applyFill="1" applyBorder="1" applyAlignment="1" applyProtection="1">
      <alignment horizontal="right"/>
      <protection hidden="1"/>
    </xf>
    <xf numFmtId="0" fontId="13" fillId="4" borderId="0" xfId="0" applyFont="1" applyFill="1" applyBorder="1" applyAlignment="1" applyProtection="1">
      <alignment horizontal="left"/>
      <protection hidden="1"/>
    </xf>
    <xf numFmtId="0" fontId="40" fillId="4" borderId="0" xfId="0" applyFont="1" applyFill="1" applyBorder="1" applyAlignment="1" applyProtection="1">
      <alignment horizontal="left"/>
      <protection hidden="1"/>
    </xf>
    <xf numFmtId="0" fontId="0" fillId="0" borderId="13" xfId="0" applyBorder="1" applyAlignment="1" applyProtection="1">
      <alignment/>
      <protection hidden="1"/>
    </xf>
    <xf numFmtId="0" fontId="40" fillId="4" borderId="10" xfId="0" applyFont="1" applyFill="1" applyBorder="1" applyAlignment="1" applyProtection="1">
      <alignment/>
      <protection hidden="1"/>
    </xf>
    <xf numFmtId="0" fontId="14" fillId="4" borderId="10" xfId="0" applyFont="1" applyFill="1" applyBorder="1" applyAlignment="1" applyProtection="1">
      <alignment horizontal="right"/>
      <protection hidden="1"/>
    </xf>
    <xf numFmtId="0" fontId="6" fillId="4" borderId="10" xfId="0" applyFont="1" applyFill="1" applyBorder="1" applyAlignment="1" applyProtection="1">
      <alignment/>
      <protection hidden="1"/>
    </xf>
    <xf numFmtId="0" fontId="6" fillId="4" borderId="10" xfId="0" applyFont="1" applyFill="1" applyBorder="1" applyAlignment="1" applyProtection="1">
      <alignment/>
      <protection hidden="1"/>
    </xf>
    <xf numFmtId="0" fontId="8" fillId="4" borderId="10" xfId="0" applyFont="1" applyFill="1" applyBorder="1" applyAlignment="1" applyProtection="1">
      <alignment horizontal="left"/>
      <protection hidden="1"/>
    </xf>
    <xf numFmtId="0" fontId="8" fillId="4" borderId="10" xfId="0" applyFont="1" applyFill="1" applyBorder="1" applyAlignment="1" applyProtection="1">
      <alignment horizontal="right"/>
      <protection hidden="1"/>
    </xf>
    <xf numFmtId="0" fontId="61" fillId="4" borderId="0" xfId="0" applyFont="1" applyFill="1" applyBorder="1" applyAlignment="1" applyProtection="1">
      <alignment horizontal="right" vertical="center"/>
      <protection hidden="1"/>
    </xf>
    <xf numFmtId="0" fontId="61" fillId="4" borderId="10" xfId="0" applyFont="1" applyFill="1" applyBorder="1" applyAlignment="1" applyProtection="1">
      <alignment horizontal="right" vertical="center"/>
      <protection hidden="1"/>
    </xf>
    <xf numFmtId="0" fontId="17" fillId="4" borderId="26" xfId="0" applyFont="1" applyFill="1" applyBorder="1" applyAlignment="1" applyProtection="1">
      <alignment horizontal="left"/>
      <protection hidden="1"/>
    </xf>
    <xf numFmtId="0" fontId="17" fillId="4" borderId="0" xfId="0" applyFont="1" applyFill="1" applyBorder="1" applyAlignment="1" applyProtection="1">
      <alignment horizontal="left"/>
      <protection hidden="1"/>
    </xf>
    <xf numFmtId="0" fontId="6" fillId="4" borderId="26" xfId="0" applyFont="1" applyFill="1" applyBorder="1" applyAlignment="1" applyProtection="1">
      <alignment/>
      <protection hidden="1"/>
    </xf>
    <xf numFmtId="0" fontId="14" fillId="4" borderId="31" xfId="0" applyFont="1" applyFill="1" applyBorder="1" applyAlignment="1" applyProtection="1">
      <alignment horizontal="center"/>
      <protection hidden="1"/>
    </xf>
    <xf numFmtId="0" fontId="14" fillId="5" borderId="32" xfId="0" applyFont="1" applyFill="1" applyBorder="1" applyAlignment="1" applyProtection="1">
      <alignment horizontal="right"/>
      <protection hidden="1"/>
    </xf>
    <xf numFmtId="44" fontId="13" fillId="4" borderId="0" xfId="17" applyFont="1" applyFill="1" applyBorder="1" applyAlignment="1" applyProtection="1">
      <alignment horizontal="right" indent="1"/>
      <protection hidden="1"/>
    </xf>
    <xf numFmtId="44" fontId="13" fillId="0" borderId="26" xfId="17" applyFont="1" applyFill="1" applyBorder="1" applyAlignment="1" applyProtection="1">
      <alignment horizontal="right" indent="1"/>
      <protection hidden="1"/>
    </xf>
    <xf numFmtId="0" fontId="27" fillId="4" borderId="0" xfId="0" applyFont="1" applyFill="1" applyBorder="1" applyAlignment="1" applyProtection="1">
      <alignment horizontal="left"/>
      <protection hidden="1"/>
    </xf>
    <xf numFmtId="0" fontId="14" fillId="4" borderId="30" xfId="0" applyFont="1" applyFill="1" applyBorder="1" applyAlignment="1" applyProtection="1">
      <alignment horizontal="center"/>
      <protection hidden="1"/>
    </xf>
    <xf numFmtId="44" fontId="13" fillId="4" borderId="33" xfId="0" applyNumberFormat="1" applyFont="1" applyFill="1" applyBorder="1" applyAlignment="1" applyProtection="1">
      <alignment horizontal="left" wrapText="1" indent="1"/>
      <protection locked="0"/>
    </xf>
    <xf numFmtId="44" fontId="13" fillId="4" borderId="26" xfId="0" applyNumberFormat="1" applyFont="1" applyFill="1" applyBorder="1" applyAlignment="1" applyProtection="1">
      <alignment horizontal="left" wrapText="1" indent="1"/>
      <protection locked="0"/>
    </xf>
    <xf numFmtId="44" fontId="13" fillId="4" borderId="32" xfId="0" applyNumberFormat="1" applyFont="1" applyFill="1" applyBorder="1" applyAlignment="1" applyProtection="1">
      <alignment horizontal="left" wrapText="1" indent="1"/>
      <protection locked="0"/>
    </xf>
    <xf numFmtId="0" fontId="14" fillId="5" borderId="13" xfId="0" applyFont="1" applyFill="1" applyBorder="1" applyAlignment="1" applyProtection="1">
      <alignment horizontal="right"/>
      <protection hidden="1"/>
    </xf>
    <xf numFmtId="44" fontId="13" fillId="0" borderId="0" xfId="17" applyFont="1" applyFill="1" applyBorder="1" applyAlignment="1" applyProtection="1">
      <alignment horizontal="right" indent="1"/>
      <protection hidden="1"/>
    </xf>
    <xf numFmtId="0" fontId="12" fillId="4" borderId="0" xfId="0" applyFont="1" applyFill="1" applyBorder="1" applyAlignment="1" applyProtection="1">
      <alignment horizontal="left"/>
      <protection hidden="1"/>
    </xf>
    <xf numFmtId="0" fontId="35" fillId="4" borderId="0" xfId="0" applyFont="1" applyFill="1" applyBorder="1" applyAlignment="1" applyProtection="1">
      <alignment horizontal="left"/>
      <protection hidden="1"/>
    </xf>
    <xf numFmtId="0" fontId="6" fillId="5" borderId="13" xfId="0" applyFont="1" applyFill="1" applyBorder="1" applyAlignment="1" applyProtection="1">
      <alignment horizontal="right"/>
      <protection hidden="1"/>
    </xf>
    <xf numFmtId="6" fontId="35" fillId="4" borderId="0" xfId="0" applyNumberFormat="1" applyFont="1" applyFill="1" applyBorder="1" applyAlignment="1" applyProtection="1">
      <alignment horizontal="left"/>
      <protection hidden="1"/>
    </xf>
    <xf numFmtId="0" fontId="62" fillId="5" borderId="13" xfId="0" applyFont="1" applyFill="1" applyBorder="1" applyAlignment="1" applyProtection="1">
      <alignment horizontal="center"/>
      <protection hidden="1"/>
    </xf>
    <xf numFmtId="172" fontId="14" fillId="4" borderId="15" xfId="0" applyNumberFormat="1" applyFont="1" applyFill="1" applyBorder="1" applyAlignment="1" applyProtection="1">
      <alignment horizontal="center"/>
      <protection hidden="1"/>
    </xf>
    <xf numFmtId="172" fontId="14" fillId="4" borderId="0" xfId="0" applyNumberFormat="1" applyFont="1" applyFill="1" applyBorder="1" applyAlignment="1" applyProtection="1">
      <alignment horizontal="center"/>
      <protection hidden="1"/>
    </xf>
    <xf numFmtId="0" fontId="6" fillId="5" borderId="34" xfId="0" applyFont="1" applyFill="1" applyBorder="1" applyAlignment="1" applyProtection="1">
      <alignment horizontal="right"/>
      <protection hidden="1"/>
    </xf>
    <xf numFmtId="0" fontId="13" fillId="0" borderId="0" xfId="0" applyFont="1" applyBorder="1" applyAlignment="1" applyProtection="1">
      <alignment horizontal="right"/>
      <protection hidden="1"/>
    </xf>
    <xf numFmtId="37" fontId="14" fillId="4" borderId="0" xfId="0" applyNumberFormat="1" applyFont="1" applyFill="1" applyBorder="1" applyAlignment="1" applyProtection="1">
      <alignment/>
      <protection hidden="1"/>
    </xf>
    <xf numFmtId="0" fontId="0" fillId="4" borderId="26" xfId="0" applyFill="1" applyBorder="1" applyAlignment="1" applyProtection="1">
      <alignment/>
      <protection hidden="1"/>
    </xf>
    <xf numFmtId="0" fontId="0" fillId="4" borderId="0" xfId="0" applyFill="1" applyBorder="1" applyAlignment="1" applyProtection="1">
      <alignment/>
      <protection hidden="1"/>
    </xf>
    <xf numFmtId="0" fontId="0" fillId="4" borderId="13" xfId="0" applyFill="1" applyBorder="1" applyAlignment="1" applyProtection="1">
      <alignment/>
      <protection hidden="1"/>
    </xf>
    <xf numFmtId="6" fontId="35" fillId="4" borderId="10" xfId="0" applyNumberFormat="1" applyFont="1" applyFill="1" applyBorder="1" applyAlignment="1" applyProtection="1">
      <alignment horizontal="left"/>
      <protection hidden="1"/>
    </xf>
    <xf numFmtId="0" fontId="14" fillId="4" borderId="10" xfId="0" applyFont="1" applyFill="1" applyBorder="1" applyAlignment="1" applyProtection="1">
      <alignment horizontal="left"/>
      <protection hidden="1"/>
    </xf>
    <xf numFmtId="0" fontId="3" fillId="4" borderId="10" xfId="0" applyFont="1" applyFill="1" applyBorder="1" applyAlignment="1" applyProtection="1">
      <alignment horizontal="right"/>
      <protection hidden="1"/>
    </xf>
    <xf numFmtId="0" fontId="54" fillId="4" borderId="10" xfId="0" applyFont="1" applyFill="1" applyBorder="1" applyAlignment="1" applyProtection="1">
      <alignment horizontal="right"/>
      <protection hidden="1"/>
    </xf>
    <xf numFmtId="0" fontId="63" fillId="4" borderId="10" xfId="0" applyFont="1" applyFill="1" applyBorder="1" applyAlignment="1" applyProtection="1">
      <alignment horizontal="right"/>
      <protection hidden="1"/>
    </xf>
    <xf numFmtId="0" fontId="14" fillId="4" borderId="26" xfId="0" applyFont="1" applyFill="1" applyBorder="1" applyAlignment="1" applyProtection="1">
      <alignment horizontal="left" vertical="center"/>
      <protection hidden="1"/>
    </xf>
    <xf numFmtId="0" fontId="6" fillId="4" borderId="0" xfId="0" applyFont="1" applyFill="1" applyBorder="1" applyAlignment="1" applyProtection="1">
      <alignment vertical="center"/>
      <protection hidden="1"/>
    </xf>
    <xf numFmtId="0" fontId="35" fillId="4" borderId="0" xfId="0" applyFont="1" applyFill="1" applyBorder="1" applyAlignment="1" applyProtection="1">
      <alignment horizontal="left"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14" fillId="4" borderId="0" xfId="0" applyFont="1" applyFill="1" applyBorder="1" applyAlignment="1" applyProtection="1">
      <alignment horizontal="right" vertical="center"/>
      <protection hidden="1"/>
    </xf>
    <xf numFmtId="1" fontId="8" fillId="4" borderId="0" xfId="0" applyNumberFormat="1" applyFont="1" applyFill="1" applyBorder="1" applyAlignment="1" applyProtection="1">
      <alignment horizontal="center" vertical="center"/>
      <protection hidden="1"/>
    </xf>
    <xf numFmtId="1" fontId="8" fillId="4" borderId="0" xfId="0" applyNumberFormat="1" applyFont="1" applyFill="1" applyBorder="1" applyAlignment="1" applyProtection="1">
      <alignment horizontal="right" vertical="center"/>
      <protection hidden="1"/>
    </xf>
    <xf numFmtId="0" fontId="64" fillId="4" borderId="0" xfId="0" applyFont="1" applyFill="1" applyBorder="1" applyAlignment="1" applyProtection="1">
      <alignment/>
      <protection hidden="1"/>
    </xf>
    <xf numFmtId="4" fontId="6" fillId="4" borderId="0" xfId="0" applyNumberFormat="1" applyFont="1" applyFill="1" applyBorder="1" applyAlignment="1" applyProtection="1">
      <alignment/>
      <protection hidden="1"/>
    </xf>
    <xf numFmtId="0" fontId="12" fillId="4" borderId="0" xfId="0" applyFont="1" applyFill="1" applyBorder="1" applyAlignment="1" applyProtection="1">
      <alignment vertical="center"/>
      <protection hidden="1"/>
    </xf>
    <xf numFmtId="0" fontId="65" fillId="4" borderId="0" xfId="0" applyFont="1" applyFill="1" applyBorder="1" applyAlignment="1" applyProtection="1">
      <alignment/>
      <protection hidden="1"/>
    </xf>
    <xf numFmtId="0" fontId="55" fillId="4" borderId="0" xfId="0" applyFont="1" applyFill="1" applyBorder="1" applyAlignment="1" applyProtection="1">
      <alignment horizontal="right"/>
      <protection hidden="1"/>
    </xf>
    <xf numFmtId="0" fontId="66" fillId="4" borderId="0" xfId="0" applyFont="1" applyFill="1" applyBorder="1" applyAlignment="1" applyProtection="1">
      <alignment/>
      <protection hidden="1"/>
    </xf>
    <xf numFmtId="0" fontId="6" fillId="4" borderId="0" xfId="0" applyFont="1" applyFill="1" applyBorder="1" applyAlignment="1" applyProtection="1">
      <alignment horizontal="right"/>
      <protection hidden="1"/>
    </xf>
    <xf numFmtId="44" fontId="13" fillId="0" borderId="0" xfId="17" applyFont="1" applyFill="1" applyBorder="1" applyAlignment="1" applyProtection="1">
      <alignment horizontal="left" indent="1"/>
      <protection hidden="1"/>
    </xf>
    <xf numFmtId="0" fontId="40" fillId="4" borderId="0" xfId="0" applyFont="1" applyFill="1" applyBorder="1" applyAlignment="1" applyProtection="1">
      <alignment vertical="top" wrapText="1"/>
      <protection hidden="1"/>
    </xf>
    <xf numFmtId="0" fontId="6" fillId="4" borderId="0" xfId="0" applyFont="1" applyFill="1" applyBorder="1" applyAlignment="1" applyProtection="1">
      <alignment horizontal="left"/>
      <protection hidden="1"/>
    </xf>
    <xf numFmtId="0" fontId="68" fillId="4" borderId="0" xfId="0" applyFont="1" applyFill="1" applyBorder="1" applyAlignment="1" applyProtection="1">
      <alignment horizontal="right"/>
      <protection hidden="1"/>
    </xf>
    <xf numFmtId="0" fontId="69" fillId="5" borderId="13" xfId="0" applyFont="1" applyFill="1" applyBorder="1" applyAlignment="1" applyProtection="1">
      <alignment horizontal="right"/>
      <protection hidden="1"/>
    </xf>
    <xf numFmtId="0" fontId="40" fillId="4" borderId="0" xfId="0" applyFont="1" applyFill="1" applyBorder="1" applyAlignment="1" applyProtection="1">
      <alignment horizontal="center"/>
      <protection hidden="1"/>
    </xf>
    <xf numFmtId="0" fontId="67" fillId="4" borderId="0" xfId="0" applyFont="1" applyFill="1" applyBorder="1" applyAlignment="1" applyProtection="1">
      <alignment horizontal="center"/>
      <protection hidden="1"/>
    </xf>
    <xf numFmtId="0" fontId="14" fillId="5" borderId="34" xfId="0" applyFont="1" applyFill="1" applyBorder="1" applyAlignment="1" applyProtection="1">
      <alignment horizontal="right"/>
      <protection hidden="1"/>
    </xf>
    <xf numFmtId="0" fontId="6" fillId="4" borderId="25" xfId="0" applyFont="1" applyFill="1" applyBorder="1" applyAlignment="1" applyProtection="1">
      <alignment vertical="top" wrapText="1"/>
      <protection hidden="1"/>
    </xf>
    <xf numFmtId="0" fontId="40" fillId="4" borderId="0" xfId="0" applyFont="1" applyFill="1" applyBorder="1" applyAlignment="1" applyProtection="1">
      <alignment horizontal="right"/>
      <protection hidden="1"/>
    </xf>
    <xf numFmtId="0" fontId="6" fillId="0" borderId="0" xfId="0" applyFont="1" applyBorder="1" applyAlignment="1" applyProtection="1">
      <alignment vertical="top" wrapText="1"/>
      <protection hidden="1"/>
    </xf>
    <xf numFmtId="3" fontId="6" fillId="4" borderId="0" xfId="0" applyNumberFormat="1" applyFont="1" applyFill="1" applyBorder="1" applyAlignment="1" applyProtection="1">
      <alignment/>
      <protection hidden="1"/>
    </xf>
    <xf numFmtId="44" fontId="0" fillId="4" borderId="0" xfId="17" applyFont="1" applyFill="1" applyBorder="1" applyAlignment="1" applyProtection="1">
      <alignment horizontal="left" indent="1"/>
      <protection hidden="1"/>
    </xf>
    <xf numFmtId="0" fontId="6" fillId="4" borderId="0" xfId="0" applyFont="1" applyFill="1" applyBorder="1" applyAlignment="1" applyProtection="1">
      <alignment horizontal="right"/>
      <protection hidden="1"/>
    </xf>
    <xf numFmtId="0" fontId="13" fillId="4" borderId="0" xfId="0" applyFont="1" applyFill="1" applyBorder="1" applyAlignment="1" applyProtection="1">
      <alignment horizontal="center"/>
      <protection hidden="1"/>
    </xf>
    <xf numFmtId="0" fontId="8" fillId="4" borderId="0" xfId="0" applyFont="1" applyFill="1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Alignment="1" applyProtection="1">
      <alignment horizontal="right"/>
      <protection hidden="1"/>
    </xf>
    <xf numFmtId="0" fontId="54" fillId="0" borderId="0" xfId="0" applyFont="1" applyFill="1" applyBorder="1" applyAlignment="1" applyProtection="1">
      <alignment horizontal="right" vertical="center"/>
      <protection hidden="1"/>
    </xf>
    <xf numFmtId="0" fontId="61" fillId="0" borderId="0" xfId="0" applyFont="1" applyFill="1" applyBorder="1" applyAlignment="1" applyProtection="1">
      <alignment horizontal="right" vertical="center"/>
      <protection hidden="1"/>
    </xf>
    <xf numFmtId="0" fontId="14" fillId="4" borderId="29" xfId="0" applyFont="1" applyFill="1" applyBorder="1" applyAlignment="1" applyProtection="1">
      <alignment horizontal="center"/>
      <protection hidden="1"/>
    </xf>
    <xf numFmtId="0" fontId="0" fillId="0" borderId="34" xfId="0" applyFill="1" applyBorder="1" applyAlignment="1" applyProtection="1">
      <alignment/>
      <protection hidden="1"/>
    </xf>
    <xf numFmtId="0" fontId="6" fillId="5" borderId="34" xfId="0" applyFont="1" applyFill="1" applyBorder="1" applyAlignment="1" applyProtection="1">
      <alignment horizontal="right"/>
      <protection hidden="1"/>
    </xf>
    <xf numFmtId="6" fontId="8" fillId="4" borderId="0" xfId="0" applyNumberFormat="1" applyFont="1" applyFill="1" applyBorder="1" applyAlignment="1" applyProtection="1">
      <alignment horizontal="left"/>
      <protection hidden="1"/>
    </xf>
    <xf numFmtId="6" fontId="6" fillId="4" borderId="0" xfId="0" applyNumberFormat="1" applyFont="1" applyFill="1" applyBorder="1" applyAlignment="1" applyProtection="1">
      <alignment horizontal="left"/>
      <protection hidden="1"/>
    </xf>
    <xf numFmtId="0" fontId="14" fillId="5" borderId="34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6" fillId="4" borderId="10" xfId="0" applyFont="1" applyFill="1" applyBorder="1" applyAlignment="1" applyProtection="1">
      <alignment/>
      <protection hidden="1"/>
    </xf>
    <xf numFmtId="44" fontId="13" fillId="4" borderId="14" xfId="17" applyFont="1" applyFill="1" applyBorder="1" applyAlignment="1" applyProtection="1">
      <alignment horizontal="left" indent="1"/>
      <protection hidden="1"/>
    </xf>
    <xf numFmtId="44" fontId="0" fillId="0" borderId="0" xfId="17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right"/>
      <protection hidden="1"/>
    </xf>
    <xf numFmtId="0" fontId="67" fillId="0" borderId="0" xfId="0" applyFont="1" applyFill="1" applyBorder="1" applyAlignment="1" applyProtection="1">
      <alignment horizontal="right" vertical="center"/>
      <protection hidden="1"/>
    </xf>
    <xf numFmtId="3" fontId="56" fillId="4" borderId="10" xfId="0" applyNumberFormat="1" applyFont="1" applyFill="1" applyBorder="1" applyAlignment="1" applyProtection="1">
      <alignment horizontal="left"/>
      <protection hidden="1"/>
    </xf>
    <xf numFmtId="0" fontId="14" fillId="4" borderId="10" xfId="0" applyFont="1" applyFill="1" applyBorder="1" applyAlignment="1" applyProtection="1">
      <alignment horizontal="left"/>
      <protection hidden="1"/>
    </xf>
    <xf numFmtId="0" fontId="61" fillId="4" borderId="35" xfId="0" applyFont="1" applyFill="1" applyBorder="1" applyAlignment="1" applyProtection="1">
      <alignment horizontal="right" vertical="center"/>
      <protection hidden="1"/>
    </xf>
    <xf numFmtId="0" fontId="56" fillId="4" borderId="0" xfId="0" applyFont="1" applyFill="1" applyBorder="1" applyAlignment="1" applyProtection="1">
      <alignment horizontal="center"/>
      <protection hidden="1"/>
    </xf>
    <xf numFmtId="0" fontId="6" fillId="4" borderId="26" xfId="0" applyFont="1" applyFill="1" applyBorder="1" applyAlignment="1" applyProtection="1">
      <alignment/>
      <protection hidden="1"/>
    </xf>
    <xf numFmtId="4" fontId="6" fillId="4" borderId="26" xfId="0" applyNumberFormat="1" applyFont="1" applyFill="1" applyBorder="1" applyAlignment="1" applyProtection="1">
      <alignment/>
      <protection hidden="1"/>
    </xf>
    <xf numFmtId="4" fontId="40" fillId="4" borderId="0" xfId="0" applyNumberFormat="1" applyFont="1" applyFill="1" applyBorder="1" applyAlignment="1" applyProtection="1">
      <alignment horizontal="right"/>
      <protection hidden="1"/>
    </xf>
    <xf numFmtId="1" fontId="14" fillId="4" borderId="36" xfId="0" applyNumberFormat="1" applyFont="1" applyFill="1" applyBorder="1" applyAlignment="1" applyProtection="1">
      <alignment horizontal="center"/>
      <protection hidden="1"/>
    </xf>
    <xf numFmtId="0" fontId="14" fillId="4" borderId="10" xfId="0" applyFont="1" applyFill="1" applyBorder="1" applyAlignment="1" applyProtection="1">
      <alignment/>
      <protection hidden="1"/>
    </xf>
    <xf numFmtId="4" fontId="6" fillId="4" borderId="10" xfId="0" applyNumberFormat="1" applyFont="1" applyFill="1" applyBorder="1" applyAlignment="1" applyProtection="1">
      <alignment/>
      <protection hidden="1"/>
    </xf>
    <xf numFmtId="4" fontId="8" fillId="4" borderId="10" xfId="0" applyNumberFormat="1" applyFont="1" applyFill="1" applyBorder="1" applyAlignment="1" applyProtection="1">
      <alignment/>
      <protection hidden="1"/>
    </xf>
    <xf numFmtId="0" fontId="54" fillId="4" borderId="0" xfId="0" applyFont="1" applyFill="1" applyBorder="1" applyAlignment="1" applyProtection="1">
      <alignment horizontal="right" vertical="center"/>
      <protection hidden="1"/>
    </xf>
    <xf numFmtId="0" fontId="12" fillId="4" borderId="26" xfId="0" applyFont="1" applyFill="1" applyBorder="1" applyAlignment="1" applyProtection="1">
      <alignment/>
      <protection hidden="1"/>
    </xf>
    <xf numFmtId="0" fontId="17" fillId="4" borderId="26" xfId="0" applyFont="1" applyFill="1" applyBorder="1" applyAlignment="1" applyProtection="1">
      <alignment/>
      <protection hidden="1"/>
    </xf>
    <xf numFmtId="0" fontId="0" fillId="0" borderId="30" xfId="0" applyFill="1" applyBorder="1" applyAlignment="1" applyProtection="1">
      <alignment/>
      <protection hidden="1"/>
    </xf>
    <xf numFmtId="1" fontId="14" fillId="5" borderId="30" xfId="0" applyNumberFormat="1" applyFont="1" applyFill="1" applyBorder="1" applyAlignment="1" applyProtection="1">
      <alignment/>
      <protection hidden="1"/>
    </xf>
    <xf numFmtId="44" fontId="0" fillId="0" borderId="26" xfId="17" applyFont="1" applyFill="1" applyBorder="1" applyAlignment="1" applyProtection="1">
      <alignment horizontal="left" indent="1"/>
      <protection hidden="1"/>
    </xf>
    <xf numFmtId="1" fontId="14" fillId="5" borderId="34" xfId="0" applyNumberFormat="1" applyFont="1" applyFill="1" applyBorder="1" applyAlignment="1" applyProtection="1">
      <alignment/>
      <protection hidden="1"/>
    </xf>
    <xf numFmtId="0" fontId="6" fillId="4" borderId="25" xfId="0" applyFont="1" applyFill="1" applyBorder="1" applyAlignment="1" applyProtection="1">
      <alignment/>
      <protection hidden="1"/>
    </xf>
    <xf numFmtId="4" fontId="6" fillId="0" borderId="34" xfId="0" applyNumberFormat="1" applyFont="1" applyFill="1" applyBorder="1" applyAlignment="1" applyProtection="1">
      <alignment/>
      <protection hidden="1"/>
    </xf>
    <xf numFmtId="0" fontId="14" fillId="5" borderId="30" xfId="0" applyFont="1" applyFill="1" applyBorder="1" applyAlignment="1" applyProtection="1">
      <alignment horizontal="center"/>
      <protection hidden="1"/>
    </xf>
    <xf numFmtId="0" fontId="14" fillId="4" borderId="0" xfId="0" applyFont="1" applyFill="1" applyBorder="1" applyAlignment="1" applyProtection="1">
      <alignment horizontal="center" vertical="center"/>
      <protection hidden="1"/>
    </xf>
    <xf numFmtId="0" fontId="12" fillId="4" borderId="26" xfId="0" applyFont="1" applyFill="1" applyBorder="1" applyAlignment="1" applyProtection="1">
      <alignment vertical="center"/>
      <protection hidden="1"/>
    </xf>
    <xf numFmtId="0" fontId="17" fillId="4" borderId="26" xfId="0" applyFont="1" applyFill="1" applyBorder="1" applyAlignment="1" applyProtection="1">
      <alignment vertical="center"/>
      <protection hidden="1"/>
    </xf>
    <xf numFmtId="0" fontId="14" fillId="4" borderId="26" xfId="0" applyFont="1" applyFill="1" applyBorder="1" applyAlignment="1" applyProtection="1">
      <alignment horizontal="right"/>
      <protection hidden="1"/>
    </xf>
    <xf numFmtId="173" fontId="13" fillId="4" borderId="30" xfId="0" applyNumberFormat="1" applyFont="1" applyFill="1" applyBorder="1" applyAlignment="1" applyProtection="1">
      <alignment horizontal="center"/>
      <protection hidden="1"/>
    </xf>
    <xf numFmtId="173" fontId="13" fillId="4" borderId="33" xfId="0" applyNumberFormat="1" applyFont="1" applyFill="1" applyBorder="1" applyAlignment="1" applyProtection="1">
      <alignment horizontal="center"/>
      <protection hidden="1"/>
    </xf>
    <xf numFmtId="0" fontId="13" fillId="4" borderId="26" xfId="0" applyFont="1" applyFill="1" applyBorder="1" applyAlignment="1" applyProtection="1">
      <alignment horizontal="right"/>
      <protection hidden="1"/>
    </xf>
    <xf numFmtId="0" fontId="67" fillId="0" borderId="0" xfId="0" applyFont="1" applyFill="1" applyBorder="1" applyAlignment="1" applyProtection="1">
      <alignment horizontal="left" vertical="center"/>
      <protection hidden="1"/>
    </xf>
    <xf numFmtId="173" fontId="13" fillId="4" borderId="34" xfId="0" applyNumberFormat="1" applyFont="1" applyFill="1" applyBorder="1" applyAlignment="1" applyProtection="1">
      <alignment horizontal="center"/>
      <protection hidden="1"/>
    </xf>
    <xf numFmtId="173" fontId="67" fillId="4" borderId="14" xfId="0" applyNumberFormat="1" applyFont="1" applyFill="1" applyBorder="1" applyAlignment="1" applyProtection="1">
      <alignment horizontal="right"/>
      <protection hidden="1"/>
    </xf>
    <xf numFmtId="173" fontId="14" fillId="4" borderId="0" xfId="0" applyNumberFormat="1" applyFont="1" applyFill="1" applyBorder="1" applyAlignment="1" applyProtection="1">
      <alignment horizontal="center"/>
      <protection hidden="1"/>
    </xf>
    <xf numFmtId="173" fontId="8" fillId="4" borderId="0" xfId="0" applyNumberFormat="1" applyFont="1" applyFill="1" applyBorder="1" applyAlignment="1" applyProtection="1">
      <alignment horizontal="left"/>
      <protection hidden="1"/>
    </xf>
    <xf numFmtId="173" fontId="6" fillId="4" borderId="0" xfId="0" applyNumberFormat="1" applyFont="1" applyFill="1" applyBorder="1" applyAlignment="1" applyProtection="1">
      <alignment horizontal="left"/>
      <protection hidden="1"/>
    </xf>
    <xf numFmtId="0" fontId="14" fillId="5" borderId="34" xfId="0" applyFont="1" applyFill="1" applyBorder="1" applyAlignment="1" applyProtection="1">
      <alignment horizontal="right"/>
      <protection hidden="1"/>
    </xf>
    <xf numFmtId="0" fontId="35" fillId="4" borderId="0" xfId="0" applyFont="1" applyFill="1" applyBorder="1" applyAlignment="1" applyProtection="1">
      <alignment vertical="center" wrapText="1"/>
      <protection hidden="1"/>
    </xf>
    <xf numFmtId="0" fontId="35" fillId="4" borderId="10" xfId="0" applyFont="1" applyFill="1" applyBorder="1" applyAlignment="1" applyProtection="1">
      <alignment vertical="top"/>
      <protection hidden="1"/>
    </xf>
    <xf numFmtId="173" fontId="13" fillId="4" borderId="10" xfId="0" applyNumberFormat="1" applyFont="1" applyFill="1" applyBorder="1" applyAlignment="1" applyProtection="1">
      <alignment horizontal="center"/>
      <protection hidden="1"/>
    </xf>
    <xf numFmtId="173" fontId="51" fillId="4" borderId="10" xfId="0" applyNumberFormat="1" applyFont="1" applyFill="1" applyBorder="1" applyAlignment="1" applyProtection="1">
      <alignment horizontal="center"/>
      <protection hidden="1"/>
    </xf>
    <xf numFmtId="0" fontId="0" fillId="4" borderId="37" xfId="0" applyFill="1" applyBorder="1" applyAlignment="1" applyProtection="1">
      <alignment/>
      <protection hidden="1"/>
    </xf>
    <xf numFmtId="4" fontId="6" fillId="4" borderId="35" xfId="0" applyNumberFormat="1" applyFont="1" applyFill="1" applyBorder="1" applyAlignment="1" applyProtection="1">
      <alignment/>
      <protection hidden="1"/>
    </xf>
    <xf numFmtId="0" fontId="17" fillId="4" borderId="0" xfId="0" applyFont="1" applyFill="1" applyBorder="1" applyAlignment="1" applyProtection="1">
      <alignment/>
      <protection hidden="1"/>
    </xf>
    <xf numFmtId="1" fontId="14" fillId="4" borderId="34" xfId="0" applyNumberFormat="1" applyFont="1" applyFill="1" applyBorder="1" applyAlignment="1" applyProtection="1">
      <alignment horizontal="center"/>
      <protection hidden="1"/>
    </xf>
    <xf numFmtId="0" fontId="12" fillId="4" borderId="15" xfId="0" applyFont="1" applyFill="1" applyBorder="1" applyAlignment="1" applyProtection="1">
      <alignment/>
      <protection hidden="1"/>
    </xf>
    <xf numFmtId="0" fontId="17" fillId="4" borderId="15" xfId="0" applyFont="1" applyFill="1" applyBorder="1" applyAlignment="1" applyProtection="1">
      <alignment/>
      <protection hidden="1"/>
    </xf>
    <xf numFmtId="0" fontId="14" fillId="4" borderId="15" xfId="0" applyFont="1" applyFill="1" applyBorder="1" applyAlignment="1" applyProtection="1">
      <alignment horizontal="right"/>
      <protection hidden="1"/>
    </xf>
    <xf numFmtId="0" fontId="6" fillId="4" borderId="15" xfId="0" applyFont="1" applyFill="1" applyBorder="1" applyAlignment="1" applyProtection="1">
      <alignment/>
      <protection hidden="1"/>
    </xf>
    <xf numFmtId="0" fontId="6" fillId="4" borderId="15" xfId="0" applyFont="1" applyFill="1" applyBorder="1" applyAlignment="1" applyProtection="1">
      <alignment/>
      <protection hidden="1"/>
    </xf>
    <xf numFmtId="0" fontId="14" fillId="4" borderId="38" xfId="0" applyFont="1" applyFill="1" applyBorder="1" applyAlignment="1" applyProtection="1">
      <alignment horizontal="center"/>
      <protection hidden="1"/>
    </xf>
    <xf numFmtId="0" fontId="0" fillId="4" borderId="23" xfId="0" applyFill="1" applyBorder="1" applyAlignment="1" applyProtection="1">
      <alignment/>
      <protection hidden="1"/>
    </xf>
    <xf numFmtId="0" fontId="0" fillId="4" borderId="39" xfId="0" applyFill="1" applyBorder="1" applyAlignment="1" applyProtection="1">
      <alignment/>
      <protection hidden="1"/>
    </xf>
    <xf numFmtId="39" fontId="6" fillId="5" borderId="40" xfId="0" applyNumberFormat="1" applyFont="1" applyFill="1" applyBorder="1" applyAlignment="1" applyProtection="1">
      <alignment/>
      <protection hidden="1"/>
    </xf>
    <xf numFmtId="0" fontId="8" fillId="5" borderId="41" xfId="0" applyFont="1" applyFill="1" applyBorder="1" applyAlignment="1" applyProtection="1">
      <alignment horizontal="left" indent="1"/>
      <protection hidden="1"/>
    </xf>
    <xf numFmtId="0" fontId="8" fillId="5" borderId="15" xfId="0" applyFont="1" applyFill="1" applyBorder="1" applyAlignment="1" applyProtection="1">
      <alignment horizontal="left" indent="1"/>
      <protection hidden="1"/>
    </xf>
    <xf numFmtId="0" fontId="17" fillId="4" borderId="18" xfId="0" applyFont="1" applyFill="1" applyBorder="1" applyAlignment="1" applyProtection="1">
      <alignment/>
      <protection hidden="1"/>
    </xf>
    <xf numFmtId="0" fontId="6" fillId="4" borderId="18" xfId="0" applyFont="1" applyFill="1" applyBorder="1" applyAlignment="1" applyProtection="1">
      <alignment/>
      <protection hidden="1"/>
    </xf>
    <xf numFmtId="0" fontId="8" fillId="4" borderId="18" xfId="0" applyFont="1" applyFill="1" applyBorder="1" applyAlignment="1" applyProtection="1">
      <alignment/>
      <protection hidden="1"/>
    </xf>
    <xf numFmtId="0" fontId="8" fillId="4" borderId="42" xfId="0" applyFont="1" applyFill="1" applyBorder="1" applyAlignment="1" applyProtection="1">
      <alignment/>
      <protection hidden="1"/>
    </xf>
    <xf numFmtId="0" fontId="8" fillId="4" borderId="18" xfId="0" applyFont="1" applyFill="1" applyBorder="1" applyAlignment="1" applyProtection="1">
      <alignment horizontal="left"/>
      <protection hidden="1"/>
    </xf>
    <xf numFmtId="4" fontId="14" fillId="4" borderId="18" xfId="0" applyNumberFormat="1" applyFont="1" applyFill="1" applyBorder="1" applyAlignment="1" applyProtection="1">
      <alignment horizontal="right"/>
      <protection hidden="1"/>
    </xf>
    <xf numFmtId="4" fontId="6" fillId="4" borderId="18" xfId="0" applyNumberFormat="1" applyFont="1" applyFill="1" applyBorder="1" applyAlignment="1" applyProtection="1">
      <alignment/>
      <protection hidden="1"/>
    </xf>
    <xf numFmtId="1" fontId="8" fillId="4" borderId="18" xfId="0" applyNumberFormat="1" applyFont="1" applyFill="1" applyBorder="1" applyAlignment="1" applyProtection="1">
      <alignment/>
      <protection hidden="1"/>
    </xf>
    <xf numFmtId="4" fontId="14" fillId="4" borderId="18" xfId="0" applyNumberFormat="1" applyFont="1" applyFill="1" applyBorder="1" applyAlignment="1" applyProtection="1">
      <alignment/>
      <protection hidden="1"/>
    </xf>
    <xf numFmtId="0" fontId="17" fillId="4" borderId="0" xfId="0" applyFont="1" applyFill="1" applyBorder="1" applyAlignment="1" applyProtection="1">
      <alignment vertical="top"/>
      <protection hidden="1"/>
    </xf>
    <xf numFmtId="49" fontId="8" fillId="4" borderId="0" xfId="0" applyNumberFormat="1" applyFont="1" applyFill="1" applyBorder="1" applyAlignment="1" applyProtection="1">
      <alignment horizontal="left" vertical="center"/>
      <protection hidden="1"/>
    </xf>
    <xf numFmtId="49" fontId="40" fillId="4" borderId="0" xfId="0" applyNumberFormat="1" applyFont="1" applyFill="1" applyBorder="1" applyAlignment="1" applyProtection="1">
      <alignment/>
      <protection hidden="1"/>
    </xf>
    <xf numFmtId="49" fontId="8" fillId="4" borderId="0" xfId="0" applyNumberFormat="1" applyFont="1" applyFill="1" applyBorder="1" applyAlignment="1" applyProtection="1">
      <alignment horizontal="right" vertical="center"/>
      <protection hidden="1"/>
    </xf>
    <xf numFmtId="49" fontId="40" fillId="4" borderId="0" xfId="0" applyNumberFormat="1" applyFont="1" applyFill="1" applyBorder="1" applyAlignment="1" applyProtection="1">
      <alignment horizontal="right"/>
      <protection hidden="1"/>
    </xf>
    <xf numFmtId="1" fontId="8" fillId="4" borderId="0" xfId="0" applyNumberFormat="1" applyFont="1" applyFill="1" applyBorder="1" applyAlignment="1" applyProtection="1">
      <alignment horizontal="left" vertical="center"/>
      <protection hidden="1"/>
    </xf>
    <xf numFmtId="49" fontId="14" fillId="4" borderId="0" xfId="0" applyNumberFormat="1" applyFont="1" applyFill="1" applyBorder="1" applyAlignment="1" applyProtection="1">
      <alignment horizontal="left"/>
      <protection hidden="1"/>
    </xf>
    <xf numFmtId="1" fontId="8" fillId="4" borderId="0" xfId="0" applyNumberFormat="1" applyFont="1" applyFill="1" applyBorder="1" applyAlignment="1" applyProtection="1">
      <alignment horizontal="right" vertical="center"/>
      <protection hidden="1"/>
    </xf>
    <xf numFmtId="1" fontId="8" fillId="4" borderId="0" xfId="0" applyNumberFormat="1" applyFont="1" applyFill="1" applyBorder="1" applyAlignment="1" applyProtection="1">
      <alignment/>
      <protection hidden="1"/>
    </xf>
    <xf numFmtId="4" fontId="14" fillId="4" borderId="0" xfId="0" applyNumberFormat="1" applyFont="1" applyFill="1" applyBorder="1" applyAlignment="1" applyProtection="1">
      <alignment horizontal="center" vertical="center"/>
      <protection hidden="1"/>
    </xf>
    <xf numFmtId="0" fontId="17" fillId="4" borderId="15" xfId="0" applyFont="1" applyFill="1" applyBorder="1" applyAlignment="1" applyProtection="1">
      <alignment vertical="top"/>
      <protection hidden="1"/>
    </xf>
    <xf numFmtId="49" fontId="8" fillId="4" borderId="15" xfId="0" applyNumberFormat="1" applyFont="1" applyFill="1" applyBorder="1" applyAlignment="1" applyProtection="1">
      <alignment horizontal="left" vertical="center"/>
      <protection hidden="1"/>
    </xf>
    <xf numFmtId="49" fontId="40" fillId="4" borderId="15" xfId="0" applyNumberFormat="1" applyFont="1" applyFill="1" applyBorder="1" applyAlignment="1" applyProtection="1">
      <alignment/>
      <protection hidden="1"/>
    </xf>
    <xf numFmtId="49" fontId="8" fillId="4" borderId="15" xfId="0" applyNumberFormat="1" applyFont="1" applyFill="1" applyBorder="1" applyAlignment="1" applyProtection="1">
      <alignment horizontal="right" vertical="center"/>
      <protection hidden="1"/>
    </xf>
    <xf numFmtId="49" fontId="40" fillId="4" borderId="15" xfId="0" applyNumberFormat="1" applyFont="1" applyFill="1" applyBorder="1" applyAlignment="1" applyProtection="1">
      <alignment horizontal="right"/>
      <protection hidden="1"/>
    </xf>
    <xf numFmtId="1" fontId="8" fillId="4" borderId="15" xfId="0" applyNumberFormat="1" applyFont="1" applyFill="1" applyBorder="1" applyAlignment="1" applyProtection="1">
      <alignment horizontal="left" vertical="center"/>
      <protection hidden="1"/>
    </xf>
    <xf numFmtId="49" fontId="14" fillId="4" borderId="15" xfId="0" applyNumberFormat="1" applyFont="1" applyFill="1" applyBorder="1" applyAlignment="1" applyProtection="1">
      <alignment horizontal="left"/>
      <protection hidden="1"/>
    </xf>
    <xf numFmtId="1" fontId="8" fillId="4" borderId="15" xfId="0" applyNumberFormat="1" applyFont="1" applyFill="1" applyBorder="1" applyAlignment="1" applyProtection="1">
      <alignment horizontal="right" vertical="center"/>
      <protection hidden="1"/>
    </xf>
    <xf numFmtId="0" fontId="54" fillId="0" borderId="39" xfId="0" applyFont="1" applyFill="1" applyBorder="1" applyAlignment="1" applyProtection="1">
      <alignment horizontal="right" vertical="center"/>
      <protection hidden="1"/>
    </xf>
    <xf numFmtId="0" fontId="0" fillId="4" borderId="0" xfId="0" applyFont="1" applyFill="1" applyBorder="1" applyAlignment="1" applyProtection="1">
      <alignment horizontal="left"/>
      <protection hidden="1"/>
    </xf>
    <xf numFmtId="0" fontId="8" fillId="4" borderId="0" xfId="0" applyFont="1" applyFill="1" applyBorder="1" applyAlignment="1" applyProtection="1">
      <alignment vertical="top"/>
      <protection hidden="1"/>
    </xf>
    <xf numFmtId="0" fontId="8" fillId="4" borderId="34" xfId="0" applyFont="1" applyFill="1" applyBorder="1" applyAlignment="1" applyProtection="1">
      <alignment/>
      <protection hidden="1"/>
    </xf>
    <xf numFmtId="4" fontId="6" fillId="4" borderId="13" xfId="0" applyNumberFormat="1" applyFont="1" applyFill="1" applyBorder="1" applyAlignment="1" applyProtection="1">
      <alignment/>
      <protection hidden="1"/>
    </xf>
    <xf numFmtId="4" fontId="8" fillId="4" borderId="14" xfId="0" applyNumberFormat="1" applyFont="1" applyFill="1" applyBorder="1" applyAlignment="1" applyProtection="1">
      <alignment/>
      <protection hidden="1"/>
    </xf>
    <xf numFmtId="0" fontId="35" fillId="4" borderId="0" xfId="0" applyFont="1" applyFill="1" applyBorder="1" applyAlignment="1" applyProtection="1">
      <alignment vertical="top"/>
      <protection hidden="1"/>
    </xf>
    <xf numFmtId="14" fontId="40" fillId="4" borderId="29" xfId="0" applyNumberFormat="1" applyFont="1" applyFill="1" applyBorder="1" applyAlignment="1" applyProtection="1">
      <alignment horizontal="center"/>
      <protection locked="0"/>
    </xf>
    <xf numFmtId="0" fontId="35" fillId="4" borderId="0" xfId="0" applyFont="1" applyFill="1" applyBorder="1" applyAlignment="1" applyProtection="1">
      <alignment/>
      <protection hidden="1"/>
    </xf>
    <xf numFmtId="14" fontId="8" fillId="4" borderId="14" xfId="0" applyNumberFormat="1" applyFont="1" applyFill="1" applyBorder="1" applyAlignment="1" applyProtection="1">
      <alignment/>
      <protection hidden="1"/>
    </xf>
    <xf numFmtId="0" fontId="8" fillId="4" borderId="14" xfId="0" applyFont="1" applyFill="1" applyBorder="1" applyAlignment="1" applyProtection="1">
      <alignment/>
      <protection hidden="1"/>
    </xf>
    <xf numFmtId="1" fontId="13" fillId="5" borderId="14" xfId="0" applyNumberFormat="1" applyFont="1" applyFill="1" applyBorder="1" applyAlignment="1" applyProtection="1">
      <alignment/>
      <protection hidden="1"/>
    </xf>
    <xf numFmtId="1" fontId="13" fillId="5" borderId="0" xfId="0" applyNumberFormat="1" applyFont="1" applyFill="1" applyBorder="1" applyAlignment="1" applyProtection="1">
      <alignment/>
      <protection hidden="1"/>
    </xf>
    <xf numFmtId="1" fontId="13" fillId="5" borderId="13" xfId="0" applyNumberFormat="1" applyFont="1" applyFill="1" applyBorder="1" applyAlignment="1" applyProtection="1">
      <alignment/>
      <protection hidden="1"/>
    </xf>
    <xf numFmtId="0" fontId="35" fillId="4" borderId="10" xfId="0" applyFont="1" applyFill="1" applyBorder="1" applyAlignment="1" applyProtection="1">
      <alignment vertical="top" wrapText="1"/>
      <protection hidden="1"/>
    </xf>
    <xf numFmtId="14" fontId="40" fillId="4" borderId="37" xfId="0" applyNumberFormat="1" applyFont="1" applyFill="1" applyBorder="1" applyAlignment="1" applyProtection="1">
      <alignment horizontal="center"/>
      <protection locked="0"/>
    </xf>
    <xf numFmtId="1" fontId="13" fillId="5" borderId="37" xfId="0" applyNumberFormat="1" applyFont="1" applyFill="1" applyBorder="1" applyAlignment="1" applyProtection="1">
      <alignment/>
      <protection hidden="1"/>
    </xf>
    <xf numFmtId="1" fontId="13" fillId="5" borderId="10" xfId="0" applyNumberFormat="1" applyFont="1" applyFill="1" applyBorder="1" applyAlignment="1" applyProtection="1">
      <alignment/>
      <protection hidden="1"/>
    </xf>
    <xf numFmtId="1" fontId="13" fillId="5" borderId="35" xfId="0" applyNumberFormat="1" applyFont="1" applyFill="1" applyBorder="1" applyAlignment="1" applyProtection="1">
      <alignment/>
      <protection hidden="1"/>
    </xf>
    <xf numFmtId="49" fontId="6" fillId="4" borderId="0" xfId="0" applyNumberFormat="1" applyFont="1" applyFill="1" applyBorder="1" applyAlignment="1" applyProtection="1">
      <alignment/>
      <protection locked="0"/>
    </xf>
    <xf numFmtId="0" fontId="8" fillId="4" borderId="14" xfId="0" applyFont="1" applyFill="1" applyBorder="1" applyAlignment="1" applyProtection="1">
      <alignment horizontal="left"/>
      <protection hidden="1"/>
    </xf>
    <xf numFmtId="49" fontId="6" fillId="4" borderId="10" xfId="0" applyNumberFormat="1" applyFont="1" applyFill="1" applyBorder="1" applyAlignment="1" applyProtection="1">
      <alignment/>
      <protection locked="0"/>
    </xf>
    <xf numFmtId="49" fontId="40" fillId="4" borderId="26" xfId="0" applyNumberFormat="1" applyFont="1" applyFill="1" applyBorder="1" applyAlignment="1" applyProtection="1">
      <alignment/>
      <protection hidden="1"/>
    </xf>
    <xf numFmtId="0" fontId="35" fillId="4" borderId="10" xfId="0" applyFont="1" applyFill="1" applyBorder="1" applyAlignment="1" applyProtection="1">
      <alignment horizontal="left"/>
      <protection hidden="1"/>
    </xf>
    <xf numFmtId="0" fontId="14" fillId="4" borderId="15" xfId="0" applyFont="1" applyFill="1" applyBorder="1" applyAlignment="1" applyProtection="1">
      <alignment/>
      <protection hidden="1"/>
    </xf>
    <xf numFmtId="49" fontId="40" fillId="4" borderId="15" xfId="0" applyNumberFormat="1" applyFont="1" applyFill="1" applyBorder="1" applyAlignment="1" applyProtection="1">
      <alignment/>
      <protection hidden="1"/>
    </xf>
    <xf numFmtId="0" fontId="35" fillId="4" borderId="15" xfId="0" applyFont="1" applyFill="1" applyBorder="1" applyAlignment="1" applyProtection="1">
      <alignment horizontal="left"/>
      <protection hidden="1"/>
    </xf>
    <xf numFmtId="0" fontId="35" fillId="4" borderId="15" xfId="0" applyFont="1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wrapText="1"/>
      <protection hidden="1"/>
    </xf>
    <xf numFmtId="0" fontId="0" fillId="2" borderId="0" xfId="0" applyFill="1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  <xf numFmtId="0" fontId="8" fillId="4" borderId="44" xfId="0" applyFont="1" applyFill="1" applyBorder="1" applyAlignment="1" applyProtection="1">
      <alignment wrapText="1"/>
      <protection hidden="1"/>
    </xf>
    <xf numFmtId="0" fontId="28" fillId="0" borderId="44" xfId="0" applyFont="1" applyFill="1" applyBorder="1" applyAlignment="1" applyProtection="1">
      <alignment horizontal="left"/>
      <protection hidden="1"/>
    </xf>
    <xf numFmtId="0" fontId="8" fillId="0" borderId="44" xfId="0" applyFont="1" applyFill="1" applyBorder="1" applyAlignment="1" applyProtection="1">
      <alignment wrapText="1"/>
      <protection hidden="1"/>
    </xf>
    <xf numFmtId="0" fontId="8" fillId="0" borderId="44" xfId="0" applyFont="1" applyFill="1" applyBorder="1" applyAlignment="1" applyProtection="1">
      <alignment horizontal="center" wrapText="1"/>
      <protection hidden="1"/>
    </xf>
    <xf numFmtId="0" fontId="8" fillId="0" borderId="44" xfId="0" applyFont="1" applyFill="1" applyBorder="1" applyAlignment="1" applyProtection="1">
      <alignment horizontal="left"/>
      <protection hidden="1"/>
    </xf>
    <xf numFmtId="0" fontId="8" fillId="0" borderId="45" xfId="0" applyFont="1" applyFill="1" applyBorder="1" applyAlignment="1" applyProtection="1">
      <alignment wrapText="1"/>
      <protection hidden="1"/>
    </xf>
    <xf numFmtId="0" fontId="0" fillId="0" borderId="46" xfId="0" applyBorder="1" applyAlignment="1" applyProtection="1">
      <alignment/>
      <protection hidden="1"/>
    </xf>
    <xf numFmtId="0" fontId="34" fillId="0" borderId="47" xfId="0" applyFont="1" applyFill="1" applyBorder="1" applyAlignment="1" applyProtection="1">
      <alignment horizontal="center" vertical="center"/>
      <protection hidden="1"/>
    </xf>
    <xf numFmtId="0" fontId="0" fillId="4" borderId="47" xfId="0" applyFill="1" applyBorder="1" applyAlignment="1" applyProtection="1">
      <alignment/>
      <protection hidden="1"/>
    </xf>
    <xf numFmtId="0" fontId="8" fillId="4" borderId="47" xfId="0" applyFont="1" applyFill="1" applyBorder="1" applyAlignment="1" applyProtection="1">
      <alignment/>
      <protection hidden="1"/>
    </xf>
    <xf numFmtId="0" fontId="0" fillId="0" borderId="47" xfId="0" applyBorder="1" applyAlignment="1" applyProtection="1">
      <alignment/>
      <protection hidden="1"/>
    </xf>
    <xf numFmtId="0" fontId="52" fillId="4" borderId="47" xfId="0" applyFont="1" applyFill="1" applyBorder="1" applyAlignment="1" applyProtection="1">
      <alignment horizontal="left"/>
      <protection hidden="1"/>
    </xf>
    <xf numFmtId="1" fontId="55" fillId="4" borderId="47" xfId="0" applyNumberFormat="1" applyFont="1" applyFill="1" applyBorder="1" applyAlignment="1" applyProtection="1">
      <alignment horizontal="center"/>
      <protection hidden="1"/>
    </xf>
    <xf numFmtId="4" fontId="55" fillId="4" borderId="47" xfId="0" applyNumberFormat="1" applyFont="1" applyFill="1" applyBorder="1" applyAlignment="1" applyProtection="1">
      <alignment/>
      <protection hidden="1"/>
    </xf>
    <xf numFmtId="4" fontId="55" fillId="4" borderId="47" xfId="0" applyNumberFormat="1" applyFont="1" applyFill="1" applyBorder="1" applyAlignment="1" applyProtection="1">
      <alignment horizontal="left" vertical="center" wrapText="1"/>
      <protection hidden="1"/>
    </xf>
    <xf numFmtId="0" fontId="0" fillId="0" borderId="48" xfId="0" applyBorder="1" applyAlignment="1" applyProtection="1">
      <alignment/>
      <protection hidden="1"/>
    </xf>
    <xf numFmtId="0" fontId="14" fillId="4" borderId="49" xfId="0" applyFont="1" applyFill="1" applyBorder="1" applyAlignment="1" applyProtection="1">
      <alignment horizontal="left" vertical="center"/>
      <protection hidden="1"/>
    </xf>
    <xf numFmtId="0" fontId="14" fillId="4" borderId="49" xfId="0" applyFont="1" applyFill="1" applyBorder="1" applyAlignment="1" applyProtection="1">
      <alignment horizontal="right" vertical="center"/>
      <protection hidden="1"/>
    </xf>
    <xf numFmtId="0" fontId="6" fillId="4" borderId="49" xfId="0" applyFont="1" applyFill="1" applyBorder="1" applyAlignment="1" applyProtection="1">
      <alignment vertical="center"/>
      <protection hidden="1"/>
    </xf>
    <xf numFmtId="0" fontId="8" fillId="4" borderId="49" xfId="0" applyFont="1" applyFill="1" applyBorder="1" applyAlignment="1" applyProtection="1">
      <alignment vertical="center"/>
      <protection hidden="1"/>
    </xf>
    <xf numFmtId="0" fontId="35" fillId="4" borderId="49" xfId="0" applyFont="1" applyFill="1" applyBorder="1" applyAlignment="1" applyProtection="1">
      <alignment horizontal="left" vertical="center"/>
      <protection hidden="1"/>
    </xf>
    <xf numFmtId="0" fontId="8" fillId="4" borderId="49" xfId="0" applyFont="1" applyFill="1" applyBorder="1" applyAlignment="1" applyProtection="1">
      <alignment horizontal="center" vertical="center"/>
      <protection hidden="1"/>
    </xf>
    <xf numFmtId="0" fontId="14" fillId="4" borderId="49" xfId="0" applyFont="1" applyFill="1" applyBorder="1" applyAlignment="1" applyProtection="1">
      <alignment horizontal="right" vertical="center"/>
      <protection hidden="1"/>
    </xf>
    <xf numFmtId="1" fontId="8" fillId="4" borderId="49" xfId="0" applyNumberFormat="1" applyFont="1" applyFill="1" applyBorder="1" applyAlignment="1" applyProtection="1">
      <alignment horizontal="center" vertical="center"/>
      <protection hidden="1"/>
    </xf>
    <xf numFmtId="1" fontId="8" fillId="4" borderId="49" xfId="0" applyNumberFormat="1" applyFont="1" applyFill="1" applyBorder="1" applyAlignment="1" applyProtection="1">
      <alignment horizontal="right" vertical="center"/>
      <protection hidden="1"/>
    </xf>
    <xf numFmtId="0" fontId="0" fillId="2" borderId="44" xfId="0" applyFill="1" applyBorder="1" applyAlignment="1" applyProtection="1">
      <alignment/>
      <protection hidden="1"/>
    </xf>
    <xf numFmtId="0" fontId="8" fillId="2" borderId="44" xfId="0" applyFont="1" applyFill="1" applyBorder="1" applyAlignment="1" applyProtection="1">
      <alignment/>
      <protection hidden="1"/>
    </xf>
    <xf numFmtId="0" fontId="14" fillId="2" borderId="44" xfId="0" applyFont="1" applyFill="1" applyBorder="1" applyAlignment="1" applyProtection="1">
      <alignment horizontal="right"/>
      <protection hidden="1"/>
    </xf>
    <xf numFmtId="0" fontId="6" fillId="2" borderId="44" xfId="0" applyFont="1" applyFill="1" applyBorder="1" applyAlignment="1" applyProtection="1">
      <alignment/>
      <protection hidden="1"/>
    </xf>
    <xf numFmtId="0" fontId="8" fillId="2" borderId="44" xfId="0" applyFont="1" applyFill="1" applyBorder="1" applyAlignment="1" applyProtection="1">
      <alignment/>
      <protection hidden="1"/>
    </xf>
    <xf numFmtId="0" fontId="64" fillId="2" borderId="44" xfId="0" applyFont="1" applyFill="1" applyBorder="1" applyAlignment="1" applyProtection="1">
      <alignment/>
      <protection hidden="1"/>
    </xf>
    <xf numFmtId="0" fontId="14" fillId="2" borderId="44" xfId="0" applyFont="1" applyFill="1" applyBorder="1" applyAlignment="1" applyProtection="1">
      <alignment horizontal="right"/>
      <protection hidden="1"/>
    </xf>
    <xf numFmtId="0" fontId="8" fillId="4" borderId="50" xfId="0" applyFont="1" applyFill="1" applyBorder="1" applyAlignment="1" applyProtection="1">
      <alignment/>
      <protection hidden="1"/>
    </xf>
    <xf numFmtId="0" fontId="14" fillId="4" borderId="50" xfId="0" applyFont="1" applyFill="1" applyBorder="1" applyAlignment="1" applyProtection="1">
      <alignment horizontal="right"/>
      <protection hidden="1"/>
    </xf>
    <xf numFmtId="0" fontId="6" fillId="4" borderId="50" xfId="0" applyFont="1" applyFill="1" applyBorder="1" applyAlignment="1" applyProtection="1">
      <alignment/>
      <protection hidden="1"/>
    </xf>
    <xf numFmtId="0" fontId="8" fillId="4" borderId="50" xfId="0" applyFont="1" applyFill="1" applyBorder="1" applyAlignment="1" applyProtection="1">
      <alignment/>
      <protection hidden="1"/>
    </xf>
    <xf numFmtId="0" fontId="64" fillId="4" borderId="50" xfId="0" applyFont="1" applyFill="1" applyBorder="1" applyAlignment="1" applyProtection="1">
      <alignment/>
      <protection hidden="1"/>
    </xf>
    <xf numFmtId="0" fontId="14" fillId="4" borderId="50" xfId="0" applyFont="1" applyFill="1" applyBorder="1" applyAlignment="1" applyProtection="1">
      <alignment horizontal="right"/>
      <protection hidden="1"/>
    </xf>
    <xf numFmtId="0" fontId="55" fillId="4" borderId="47" xfId="0" applyFont="1" applyFill="1" applyBorder="1" applyAlignment="1" applyProtection="1">
      <alignment horizontal="left"/>
      <protection hidden="1"/>
    </xf>
    <xf numFmtId="0" fontId="0" fillId="0" borderId="49" xfId="0" applyBorder="1" applyAlignment="1" applyProtection="1">
      <alignment/>
      <protection hidden="1"/>
    </xf>
    <xf numFmtId="0" fontId="0" fillId="0" borderId="51" xfId="0" applyBorder="1" applyAlignment="1" applyProtection="1">
      <alignment/>
      <protection hidden="1"/>
    </xf>
    <xf numFmtId="0" fontId="55" fillId="0" borderId="0" xfId="0" applyFont="1" applyAlignment="1" applyProtection="1">
      <alignment/>
      <protection hidden="1"/>
    </xf>
    <xf numFmtId="0" fontId="55" fillId="0" borderId="0" xfId="0" applyFont="1" applyFill="1" applyAlignment="1" applyProtection="1">
      <alignment/>
      <protection hidden="1"/>
    </xf>
    <xf numFmtId="6" fontId="55" fillId="0" borderId="0" xfId="0" applyNumberFormat="1" applyFont="1" applyFill="1" applyAlignment="1" applyProtection="1">
      <alignment/>
      <protection hidden="1"/>
    </xf>
    <xf numFmtId="0" fontId="55" fillId="0" borderId="0" xfId="0" applyFont="1" applyFill="1" applyBorder="1" applyAlignment="1">
      <alignment/>
    </xf>
    <xf numFmtId="0" fontId="55" fillId="0" borderId="0" xfId="0" applyFont="1" applyFill="1" applyAlignment="1">
      <alignment/>
    </xf>
    <xf numFmtId="0" fontId="55" fillId="0" borderId="0" xfId="0" applyFont="1" applyAlignment="1">
      <alignment/>
    </xf>
    <xf numFmtId="0" fontId="72" fillId="0" borderId="0" xfId="0" applyFont="1" applyAlignment="1" applyProtection="1">
      <alignment/>
      <protection hidden="1"/>
    </xf>
    <xf numFmtId="0" fontId="55" fillId="0" borderId="0" xfId="0" applyFont="1" applyAlignment="1" applyProtection="1">
      <alignment/>
      <protection hidden="1" locked="0"/>
    </xf>
    <xf numFmtId="0" fontId="0" fillId="3" borderId="2" xfId="0" applyFill="1" applyBorder="1" applyAlignment="1">
      <alignment/>
    </xf>
    <xf numFmtId="164" fontId="6" fillId="3" borderId="4" xfId="17" applyNumberFormat="1" applyFont="1" applyFill="1" applyBorder="1" applyAlignment="1" applyProtection="1">
      <alignment/>
      <protection hidden="1"/>
    </xf>
    <xf numFmtId="0" fontId="6" fillId="3" borderId="8" xfId="0" applyFont="1" applyFill="1" applyBorder="1" applyAlignment="1" applyProtection="1">
      <alignment/>
      <protection hidden="1"/>
    </xf>
    <xf numFmtId="0" fontId="0" fillId="3" borderId="5" xfId="0" applyFill="1" applyBorder="1" applyAlignment="1">
      <alignment/>
    </xf>
    <xf numFmtId="0" fontId="0" fillId="3" borderId="9" xfId="0" applyFill="1" applyBorder="1" applyAlignment="1">
      <alignment/>
    </xf>
    <xf numFmtId="0" fontId="7" fillId="3" borderId="1" xfId="0" applyFont="1" applyFill="1" applyBorder="1" applyAlignment="1" applyProtection="1">
      <alignment/>
      <protection hidden="1"/>
    </xf>
    <xf numFmtId="0" fontId="73" fillId="3" borderId="0" xfId="20" applyFont="1" applyFill="1" applyBorder="1" applyAlignment="1" applyProtection="1">
      <alignment/>
      <protection hidden="1"/>
    </xf>
    <xf numFmtId="0" fontId="73" fillId="3" borderId="0" xfId="20" applyFont="1" applyFill="1" applyBorder="1" applyAlignment="1">
      <alignment/>
    </xf>
    <xf numFmtId="0" fontId="0" fillId="3" borderId="7" xfId="0" applyFill="1" applyBorder="1" applyAlignment="1" applyProtection="1">
      <alignment/>
      <protection hidden="1"/>
    </xf>
    <xf numFmtId="0" fontId="73" fillId="2" borderId="0" xfId="20" applyFont="1" applyFill="1" applyAlignment="1" applyProtection="1">
      <alignment/>
      <protection hidden="1"/>
    </xf>
    <xf numFmtId="0" fontId="13" fillId="2" borderId="0" xfId="0" applyFont="1" applyFill="1" applyAlignment="1">
      <alignment/>
    </xf>
    <xf numFmtId="0" fontId="14" fillId="3" borderId="6" xfId="0" applyFont="1" applyFill="1" applyBorder="1" applyAlignment="1" applyProtection="1">
      <alignment vertical="center"/>
      <protection hidden="1"/>
    </xf>
    <xf numFmtId="0" fontId="5" fillId="3" borderId="0" xfId="0" applyFont="1" applyFill="1" applyBorder="1" applyAlignment="1" applyProtection="1">
      <alignment vertical="center"/>
      <protection hidden="1"/>
    </xf>
    <xf numFmtId="0" fontId="0" fillId="3" borderId="0" xfId="0" applyFill="1" applyBorder="1" applyAlignment="1">
      <alignment vertical="center"/>
    </xf>
    <xf numFmtId="164" fontId="13" fillId="3" borderId="5" xfId="17" applyNumberFormat="1" applyFont="1" applyFill="1" applyBorder="1" applyAlignment="1" applyProtection="1">
      <alignment vertical="center"/>
      <protection hidden="1"/>
    </xf>
    <xf numFmtId="164" fontId="13" fillId="3" borderId="9" xfId="17" applyNumberFormat="1" applyFont="1" applyFill="1" applyBorder="1" applyAlignment="1" applyProtection="1">
      <alignment/>
      <protection hidden="1"/>
    </xf>
    <xf numFmtId="164" fontId="53" fillId="3" borderId="5" xfId="17" applyNumberFormat="1" applyFont="1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>
      <alignment/>
    </xf>
    <xf numFmtId="0" fontId="0" fillId="3" borderId="0" xfId="0" applyFont="1" applyFill="1" applyBorder="1" applyAlignment="1">
      <alignment/>
    </xf>
    <xf numFmtId="164" fontId="53" fillId="3" borderId="5" xfId="17" applyNumberFormat="1" applyFont="1" applyFill="1" applyBorder="1" applyAlignment="1" applyProtection="1">
      <alignment horizontal="center"/>
      <protection hidden="1"/>
    </xf>
    <xf numFmtId="0" fontId="0" fillId="3" borderId="7" xfId="0" applyFill="1" applyBorder="1" applyAlignment="1">
      <alignment/>
    </xf>
    <xf numFmtId="0" fontId="0" fillId="3" borderId="7" xfId="0" applyFont="1" applyFill="1" applyBorder="1" applyAlignment="1">
      <alignment/>
    </xf>
    <xf numFmtId="164" fontId="10" fillId="3" borderId="9" xfId="17" applyNumberFormat="1" applyFont="1" applyFill="1" applyBorder="1" applyAlignment="1" applyProtection="1">
      <alignment horizontal="center"/>
      <protection hidden="1"/>
    </xf>
    <xf numFmtId="0" fontId="13" fillId="3" borderId="6" xfId="0" applyFont="1" applyFill="1" applyBorder="1" applyAlignment="1">
      <alignment/>
    </xf>
    <xf numFmtId="0" fontId="13" fillId="3" borderId="6" xfId="0" applyFont="1" applyFill="1" applyBorder="1" applyAlignment="1">
      <alignment vertical="center"/>
    </xf>
    <xf numFmtId="0" fontId="13" fillId="3" borderId="8" xfId="0" applyFont="1" applyFill="1" applyBorder="1" applyAlignment="1">
      <alignment/>
    </xf>
    <xf numFmtId="0" fontId="13" fillId="3" borderId="6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Continuous"/>
      <protection hidden="1"/>
    </xf>
    <xf numFmtId="0" fontId="2" fillId="0" borderId="0" xfId="0" applyFont="1" applyFill="1" applyBorder="1" applyAlignment="1" applyProtection="1">
      <alignment horizontal="centerContinuous" vertical="center"/>
      <protection hidden="1"/>
    </xf>
    <xf numFmtId="167" fontId="2" fillId="0" borderId="0" xfId="17" applyNumberFormat="1" applyFont="1" applyFill="1" applyBorder="1" applyAlignment="1" applyProtection="1">
      <alignment horizontal="center" vertical="center"/>
      <protection hidden="1"/>
    </xf>
    <xf numFmtId="167" fontId="2" fillId="0" borderId="0" xfId="0" applyNumberFormat="1" applyFont="1" applyFill="1" applyBorder="1" applyAlignment="1" applyProtection="1">
      <alignment vertical="center"/>
      <protection hidden="1"/>
    </xf>
    <xf numFmtId="164" fontId="6" fillId="3" borderId="0" xfId="17" applyNumberFormat="1" applyFont="1" applyFill="1" applyBorder="1" applyAlignment="1" applyProtection="1">
      <alignment/>
      <protection hidden="1"/>
    </xf>
    <xf numFmtId="164" fontId="11" fillId="3" borderId="0" xfId="17" applyNumberFormat="1" applyFont="1" applyFill="1" applyBorder="1" applyAlignment="1" applyProtection="1">
      <alignment/>
      <protection hidden="1"/>
    </xf>
    <xf numFmtId="164" fontId="14" fillId="3" borderId="0" xfId="17" applyNumberFormat="1" applyFont="1" applyFill="1" applyBorder="1" applyAlignment="1" applyProtection="1">
      <alignment vertical="center"/>
      <protection hidden="1"/>
    </xf>
    <xf numFmtId="164" fontId="14" fillId="3" borderId="0" xfId="17" applyNumberFormat="1" applyFont="1" applyFill="1" applyBorder="1" applyAlignment="1" applyProtection="1">
      <alignment/>
      <protection hidden="1"/>
    </xf>
    <xf numFmtId="0" fontId="14" fillId="3" borderId="6" xfId="0" applyFont="1" applyFill="1" applyBorder="1" applyAlignment="1" applyProtection="1">
      <alignment/>
      <protection hidden="1"/>
    </xf>
    <xf numFmtId="0" fontId="10" fillId="3" borderId="0" xfId="0" applyFont="1" applyFill="1" applyBorder="1" applyAlignment="1" applyProtection="1">
      <alignment/>
      <protection hidden="1"/>
    </xf>
    <xf numFmtId="0" fontId="13" fillId="3" borderId="0" xfId="0" applyFont="1" applyFill="1" applyBorder="1" applyAlignment="1">
      <alignment/>
    </xf>
    <xf numFmtId="0" fontId="13" fillId="3" borderId="8" xfId="0" applyFont="1" applyFill="1" applyBorder="1" applyAlignment="1" applyProtection="1">
      <alignment/>
      <protection hidden="1"/>
    </xf>
    <xf numFmtId="172" fontId="8" fillId="4" borderId="5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quotePrefix="1">
      <alignment/>
    </xf>
    <xf numFmtId="164" fontId="14" fillId="3" borderId="7" xfId="0" applyNumberFormat="1" applyFont="1" applyFill="1" applyBorder="1" applyAlignment="1">
      <alignment/>
    </xf>
    <xf numFmtId="4" fontId="6" fillId="2" borderId="44" xfId="0" applyNumberFormat="1" applyFont="1" applyFill="1" applyBorder="1" applyAlignment="1" applyProtection="1">
      <alignment/>
      <protection hidden="1"/>
    </xf>
    <xf numFmtId="4" fontId="8" fillId="2" borderId="44" xfId="0" applyNumberFormat="1" applyFont="1" applyFill="1" applyBorder="1" applyAlignment="1" applyProtection="1">
      <alignment horizontal="right"/>
      <protection hidden="1"/>
    </xf>
    <xf numFmtId="4" fontId="6" fillId="4" borderId="50" xfId="0" applyNumberFormat="1" applyFont="1" applyFill="1" applyBorder="1" applyAlignment="1" applyProtection="1">
      <alignment/>
      <protection hidden="1"/>
    </xf>
    <xf numFmtId="4" fontId="8" fillId="4" borderId="50" xfId="0" applyNumberFormat="1" applyFont="1" applyFill="1" applyBorder="1" applyAlignment="1" applyProtection="1">
      <alignment horizontal="right"/>
      <protection hidden="1"/>
    </xf>
    <xf numFmtId="4" fontId="6" fillId="4" borderId="0" xfId="0" applyNumberFormat="1" applyFont="1" applyFill="1" applyBorder="1" applyAlignment="1" applyProtection="1">
      <alignment/>
      <protection hidden="1"/>
    </xf>
    <xf numFmtId="4" fontId="8" fillId="4" borderId="0" xfId="0" applyNumberFormat="1" applyFont="1" applyFill="1" applyBorder="1" applyAlignment="1" applyProtection="1">
      <alignment horizontal="right"/>
      <protection hidden="1"/>
    </xf>
    <xf numFmtId="44" fontId="13" fillId="4" borderId="0" xfId="17" applyFont="1" applyFill="1" applyBorder="1" applyAlignment="1" applyProtection="1">
      <alignment horizontal="left" indent="1"/>
      <protection hidden="1"/>
    </xf>
    <xf numFmtId="44" fontId="13" fillId="0" borderId="0" xfId="17" applyFont="1" applyBorder="1" applyAlignment="1" applyProtection="1">
      <alignment horizontal="right" indent="1"/>
      <protection hidden="1"/>
    </xf>
    <xf numFmtId="0" fontId="0" fillId="3" borderId="6" xfId="0" applyFill="1" applyBorder="1" applyAlignment="1">
      <alignment/>
    </xf>
    <xf numFmtId="0" fontId="76" fillId="3" borderId="0" xfId="20" applyFont="1" applyFill="1" applyBorder="1" applyAlignment="1" applyProtection="1">
      <alignment/>
      <protection hidden="1"/>
    </xf>
    <xf numFmtId="0" fontId="76" fillId="3" borderId="0" xfId="20" applyFont="1" applyFill="1" applyBorder="1" applyAlignment="1">
      <alignment/>
    </xf>
    <xf numFmtId="0" fontId="76" fillId="3" borderId="6" xfId="20" applyFont="1" applyFill="1" applyBorder="1" applyAlignment="1" applyProtection="1" quotePrefix="1">
      <alignment/>
      <protection hidden="1"/>
    </xf>
    <xf numFmtId="0" fontId="6" fillId="3" borderId="6" xfId="0" applyFont="1" applyFill="1" applyBorder="1" applyAlignment="1" applyProtection="1">
      <alignment vertical="center"/>
      <protection hidden="1"/>
    </xf>
    <xf numFmtId="0" fontId="0" fillId="2" borderId="0" xfId="0" applyFill="1" applyBorder="1" applyAlignment="1">
      <alignment/>
    </xf>
    <xf numFmtId="0" fontId="13" fillId="3" borderId="1" xfId="0" applyFont="1" applyFill="1" applyBorder="1" applyAlignment="1" applyProtection="1">
      <alignment vertical="center"/>
      <protection hidden="1"/>
    </xf>
    <xf numFmtId="0" fontId="0" fillId="3" borderId="2" xfId="0" applyFill="1" applyBorder="1" applyAlignment="1">
      <alignment vertical="center"/>
    </xf>
    <xf numFmtId="0" fontId="0" fillId="3" borderId="4" xfId="0" applyFill="1" applyBorder="1" applyAlignment="1">
      <alignment/>
    </xf>
    <xf numFmtId="164" fontId="0" fillId="2" borderId="0" xfId="0" applyNumberFormat="1" applyFill="1" applyAlignment="1">
      <alignment/>
    </xf>
    <xf numFmtId="164" fontId="53" fillId="3" borderId="8" xfId="0" applyNumberFormat="1" applyFont="1" applyFill="1" applyBorder="1" applyAlignment="1">
      <alignment vertical="center"/>
    </xf>
    <xf numFmtId="0" fontId="77" fillId="3" borderId="7" xfId="0" applyFont="1" applyFill="1" applyBorder="1" applyAlignment="1">
      <alignment vertical="center"/>
    </xf>
    <xf numFmtId="0" fontId="77" fillId="3" borderId="7" xfId="0" applyFont="1" applyFill="1" applyBorder="1" applyAlignment="1">
      <alignment/>
    </xf>
    <xf numFmtId="164" fontId="53" fillId="3" borderId="9" xfId="17" applyNumberFormat="1" applyFont="1" applyFill="1" applyBorder="1" applyAlignment="1" applyProtection="1">
      <alignment horizontal="center"/>
      <protection hidden="1"/>
    </xf>
    <xf numFmtId="0" fontId="71" fillId="0" borderId="0" xfId="0" applyFont="1" applyFill="1" applyBorder="1" applyAlignment="1" applyProtection="1">
      <alignment/>
      <protection hidden="1"/>
    </xf>
    <xf numFmtId="0" fontId="55" fillId="0" borderId="0" xfId="0" applyFont="1" applyFill="1" applyBorder="1" applyAlignment="1" applyProtection="1">
      <alignment/>
      <protection hidden="1"/>
    </xf>
    <xf numFmtId="164" fontId="55" fillId="0" borderId="0" xfId="0" applyNumberFormat="1" applyFont="1" applyFill="1" applyBorder="1" applyAlignment="1" applyProtection="1">
      <alignment/>
      <protection hidden="1"/>
    </xf>
    <xf numFmtId="6" fontId="55" fillId="0" borderId="0" xfId="0" applyNumberFormat="1" applyFont="1" applyFill="1" applyBorder="1" applyAlignment="1" applyProtection="1">
      <alignment/>
      <protection hidden="1"/>
    </xf>
    <xf numFmtId="0" fontId="79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9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/>
      <protection hidden="1"/>
    </xf>
    <xf numFmtId="4" fontId="0" fillId="4" borderId="47" xfId="0" applyNumberFormat="1" applyFont="1" applyFill="1" applyBorder="1" applyAlignment="1" applyProtection="1">
      <alignment/>
      <protection hidden="1"/>
    </xf>
    <xf numFmtId="0" fontId="0" fillId="4" borderId="47" xfId="0" applyFont="1" applyFill="1" applyBorder="1" applyAlignment="1" applyProtection="1">
      <alignment/>
      <protection hidden="1"/>
    </xf>
    <xf numFmtId="44" fontId="0" fillId="4" borderId="0" xfId="17" applyFont="1" applyFill="1" applyBorder="1" applyAlignment="1" applyProtection="1">
      <alignment horizontal="right" indent="1"/>
      <protection hidden="1"/>
    </xf>
    <xf numFmtId="39" fontId="0" fillId="4" borderId="47" xfId="0" applyNumberFormat="1" applyFont="1" applyFill="1" applyBorder="1" applyAlignment="1" applyProtection="1">
      <alignment horizontal="right"/>
      <protection hidden="1"/>
    </xf>
    <xf numFmtId="1" fontId="0" fillId="4" borderId="47" xfId="0" applyNumberFormat="1" applyFont="1" applyFill="1" applyBorder="1" applyAlignment="1" applyProtection="1">
      <alignment horizontal="right" vertical="center"/>
      <protection hidden="1"/>
    </xf>
    <xf numFmtId="1" fontId="0" fillId="4" borderId="51" xfId="0" applyNumberFormat="1" applyFont="1" applyFill="1" applyBorder="1" applyAlignment="1" applyProtection="1">
      <alignment horizontal="right" vertical="center"/>
      <protection hidden="1"/>
    </xf>
    <xf numFmtId="4" fontId="0" fillId="2" borderId="44" xfId="0" applyNumberFormat="1" applyFont="1" applyFill="1" applyBorder="1" applyAlignment="1" applyProtection="1">
      <alignment/>
      <protection hidden="1"/>
    </xf>
    <xf numFmtId="4" fontId="0" fillId="4" borderId="45" xfId="0" applyNumberFormat="1" applyFont="1" applyFill="1" applyBorder="1" applyAlignment="1" applyProtection="1">
      <alignment/>
      <protection hidden="1"/>
    </xf>
    <xf numFmtId="4" fontId="0" fillId="4" borderId="47" xfId="0" applyNumberFormat="1" applyFont="1" applyFill="1" applyBorder="1" applyAlignment="1" applyProtection="1">
      <alignment horizontal="right"/>
      <protection hidden="1"/>
    </xf>
    <xf numFmtId="0" fontId="14" fillId="3" borderId="1" xfId="0" applyFont="1" applyFill="1" applyBorder="1" applyAlignment="1" applyProtection="1">
      <alignment vertical="center"/>
      <protection hidden="1"/>
    </xf>
    <xf numFmtId="0" fontId="0" fillId="3" borderId="2" xfId="0" applyFill="1" applyBorder="1" applyAlignment="1" applyProtection="1">
      <alignment vertical="center"/>
      <protection hidden="1"/>
    </xf>
    <xf numFmtId="164" fontId="14" fillId="3" borderId="2" xfId="0" applyNumberFormat="1" applyFont="1" applyFill="1" applyBorder="1" applyAlignment="1" applyProtection="1">
      <alignment vertical="center"/>
      <protection hidden="1"/>
    </xf>
    <xf numFmtId="0" fontId="13" fillId="0" borderId="33" xfId="0" applyFont="1" applyFill="1" applyBorder="1" applyAlignment="1" applyProtection="1">
      <alignment horizontal="left" indent="1"/>
      <protection locked="0"/>
    </xf>
    <xf numFmtId="0" fontId="0" fillId="0" borderId="32" xfId="0" applyFill="1" applyBorder="1" applyAlignment="1" applyProtection="1">
      <alignment horizontal="left" indent="1"/>
      <protection locked="0"/>
    </xf>
    <xf numFmtId="44" fontId="13" fillId="0" borderId="53" xfId="0" applyNumberFormat="1" applyFont="1" applyFill="1" applyBorder="1" applyAlignment="1" applyProtection="1">
      <alignment horizontal="left" wrapText="1" indent="1"/>
      <protection locked="0"/>
    </xf>
    <xf numFmtId="44" fontId="13" fillId="0" borderId="25" xfId="0" applyNumberFormat="1" applyFont="1" applyFill="1" applyBorder="1" applyAlignment="1" applyProtection="1">
      <alignment horizontal="left" wrapText="1" indent="1"/>
      <protection locked="0"/>
    </xf>
    <xf numFmtId="44" fontId="13" fillId="0" borderId="54" xfId="0" applyNumberFormat="1" applyFont="1" applyFill="1" applyBorder="1" applyAlignment="1" applyProtection="1">
      <alignment horizontal="left" wrapText="1" indent="1"/>
      <protection locked="0"/>
    </xf>
    <xf numFmtId="43" fontId="6" fillId="2" borderId="0" xfId="0" applyNumberFormat="1" applyFont="1" applyFill="1" applyBorder="1" applyAlignment="1">
      <alignment vertical="center"/>
    </xf>
    <xf numFmtId="164" fontId="14" fillId="3" borderId="0" xfId="0" applyNumberFormat="1" applyFont="1" applyFill="1" applyBorder="1" applyAlignment="1" applyProtection="1">
      <alignment/>
      <protection hidden="1"/>
    </xf>
    <xf numFmtId="1" fontId="6" fillId="0" borderId="3" xfId="15" applyNumberFormat="1" applyFont="1" applyFill="1" applyBorder="1" applyAlignment="1" applyProtection="1">
      <alignment horizontal="center"/>
      <protection locked="0"/>
    </xf>
    <xf numFmtId="3" fontId="6" fillId="3" borderId="0" xfId="15" applyNumberFormat="1" applyFont="1" applyFill="1" applyBorder="1" applyAlignment="1" applyProtection="1">
      <alignment horizontal="center"/>
      <protection hidden="1"/>
    </xf>
    <xf numFmtId="165" fontId="6" fillId="3" borderId="0" xfId="15" applyNumberFormat="1" applyFont="1" applyFill="1" applyBorder="1" applyAlignment="1" applyProtection="1">
      <alignment/>
      <protection hidden="1"/>
    </xf>
    <xf numFmtId="3" fontId="14" fillId="3" borderId="0" xfId="15" applyNumberFormat="1" applyFont="1" applyFill="1" applyBorder="1" applyAlignment="1" applyProtection="1">
      <alignment horizontal="center"/>
      <protection hidden="1"/>
    </xf>
    <xf numFmtId="164" fontId="6" fillId="3" borderId="0" xfId="17" applyNumberFormat="1" applyFont="1" applyFill="1" applyBorder="1" applyAlignment="1" applyProtection="1">
      <alignment vertical="center"/>
      <protection hidden="1"/>
    </xf>
    <xf numFmtId="164" fontId="6" fillId="3" borderId="5" xfId="17" applyNumberFormat="1" applyFont="1" applyFill="1" applyBorder="1" applyAlignment="1" applyProtection="1">
      <alignment vertical="center"/>
      <protection hidden="1"/>
    </xf>
    <xf numFmtId="0" fontId="8" fillId="3" borderId="6" xfId="0" applyFont="1" applyFill="1" applyBorder="1" applyAlignment="1" applyProtection="1">
      <alignment/>
      <protection hidden="1"/>
    </xf>
    <xf numFmtId="164" fontId="14" fillId="3" borderId="0" xfId="17" applyNumberFormat="1" applyFont="1" applyFill="1" applyBorder="1" applyAlignment="1" applyProtection="1">
      <alignment/>
      <protection hidden="1"/>
    </xf>
    <xf numFmtId="0" fontId="81" fillId="2" borderId="0" xfId="0" applyFont="1" applyFill="1" applyBorder="1" applyAlignment="1" applyProtection="1">
      <alignment/>
      <protection hidden="1"/>
    </xf>
    <xf numFmtId="0" fontId="82" fillId="2" borderId="0" xfId="0" applyFont="1" applyFill="1" applyBorder="1" applyAlignment="1" applyProtection="1">
      <alignment/>
      <protection hidden="1"/>
    </xf>
    <xf numFmtId="165" fontId="81" fillId="2" borderId="0" xfId="15" applyNumberFormat="1" applyFont="1" applyFill="1" applyBorder="1" applyAlignment="1" applyProtection="1">
      <alignment/>
      <protection hidden="1"/>
    </xf>
    <xf numFmtId="164" fontId="6" fillId="2" borderId="0" xfId="17" applyNumberFormat="1" applyFont="1" applyFill="1" applyBorder="1" applyAlignment="1" applyProtection="1">
      <alignment/>
      <protection hidden="1"/>
    </xf>
    <xf numFmtId="164" fontId="81" fillId="2" borderId="0" xfId="17" applyNumberFormat="1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4" fontId="14" fillId="3" borderId="0" xfId="17" applyNumberFormat="1" applyFont="1" applyFill="1" applyBorder="1" applyAlignment="1" applyProtection="1">
      <alignment/>
      <protection hidden="1"/>
    </xf>
    <xf numFmtId="165" fontId="6" fillId="0" borderId="3" xfId="15" applyNumberFormat="1" applyFont="1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 vertical="center"/>
      <protection hidden="1"/>
    </xf>
    <xf numFmtId="164" fontId="6" fillId="3" borderId="5" xfId="17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53" fillId="3" borderId="0" xfId="0" applyFont="1" applyFill="1" applyBorder="1" applyAlignment="1" applyProtection="1">
      <alignment horizontal="right"/>
      <protection hidden="1"/>
    </xf>
    <xf numFmtId="0" fontId="0" fillId="3" borderId="8" xfId="0" applyFill="1" applyBorder="1" applyAlignment="1" applyProtection="1">
      <alignment/>
      <protection hidden="1"/>
    </xf>
    <xf numFmtId="0" fontId="13" fillId="2" borderId="0" xfId="0" applyFont="1" applyFill="1" applyAlignment="1" applyProtection="1">
      <alignment/>
      <protection hidden="1"/>
    </xf>
    <xf numFmtId="0" fontId="73" fillId="2" borderId="0" xfId="20" applyFont="1" applyFill="1" applyBorder="1" applyAlignment="1" applyProtection="1">
      <alignment/>
      <protection hidden="1"/>
    </xf>
    <xf numFmtId="0" fontId="13" fillId="3" borderId="6" xfId="0" applyFont="1" applyFill="1" applyBorder="1" applyAlignment="1" applyProtection="1">
      <alignment/>
      <protection hidden="1"/>
    </xf>
    <xf numFmtId="0" fontId="13" fillId="3" borderId="0" xfId="0" applyFont="1" applyFill="1" applyBorder="1" applyAlignment="1" applyProtection="1">
      <alignment horizontal="center"/>
      <protection hidden="1"/>
    </xf>
    <xf numFmtId="0" fontId="6" fillId="3" borderId="0" xfId="0" applyFont="1" applyFill="1" applyBorder="1" applyAlignment="1" applyProtection="1">
      <alignment/>
      <protection hidden="1"/>
    </xf>
    <xf numFmtId="44" fontId="6" fillId="0" borderId="3" xfId="17" applyFont="1" applyFill="1" applyBorder="1" applyAlignment="1" applyProtection="1">
      <alignment/>
      <protection locked="0"/>
    </xf>
    <xf numFmtId="0" fontId="13" fillId="3" borderId="0" xfId="0" applyFont="1" applyFill="1" applyBorder="1" applyAlignment="1" applyProtection="1">
      <alignment/>
      <protection hidden="1"/>
    </xf>
    <xf numFmtId="44" fontId="14" fillId="3" borderId="0" xfId="0" applyNumberFormat="1" applyFont="1" applyFill="1" applyBorder="1" applyAlignment="1" applyProtection="1">
      <alignment/>
      <protection hidden="1"/>
    </xf>
    <xf numFmtId="164" fontId="14" fillId="3" borderId="6" xfId="17" applyNumberFormat="1" applyFont="1" applyFill="1" applyBorder="1" applyAlignment="1" applyProtection="1">
      <alignment/>
      <protection hidden="1"/>
    </xf>
    <xf numFmtId="164" fontId="6" fillId="0" borderId="3" xfId="17" applyNumberFormat="1" applyFont="1" applyFill="1" applyBorder="1" applyAlignment="1" applyProtection="1">
      <alignment/>
      <protection hidden="1"/>
    </xf>
    <xf numFmtId="0" fontId="0" fillId="2" borderId="1" xfId="0" applyFill="1" applyBorder="1" applyAlignment="1" applyProtection="1">
      <alignment/>
      <protection hidden="1"/>
    </xf>
    <xf numFmtId="0" fontId="0" fillId="2" borderId="2" xfId="0" applyFill="1" applyBorder="1" applyAlignment="1" applyProtection="1">
      <alignment/>
      <protection hidden="1"/>
    </xf>
    <xf numFmtId="0" fontId="0" fillId="2" borderId="4" xfId="0" applyFill="1" applyBorder="1" applyAlignment="1" applyProtection="1">
      <alignment/>
      <protection hidden="1"/>
    </xf>
    <xf numFmtId="164" fontId="6" fillId="3" borderId="0" xfId="0" applyNumberFormat="1" applyFont="1" applyFill="1" applyBorder="1" applyAlignment="1" applyProtection="1">
      <alignment/>
      <protection hidden="1"/>
    </xf>
    <xf numFmtId="3" fontId="14" fillId="3" borderId="5" xfId="0" applyNumberFormat="1" applyFont="1" applyFill="1" applyBorder="1" applyAlignment="1" applyProtection="1">
      <alignment horizontal="center"/>
      <protection hidden="1"/>
    </xf>
    <xf numFmtId="167" fontId="13" fillId="3" borderId="5" xfId="17" applyNumberFormat="1" applyFont="1" applyFill="1" applyBorder="1" applyAlignment="1" applyProtection="1">
      <alignment horizontal="center"/>
      <protection hidden="1"/>
    </xf>
    <xf numFmtId="0" fontId="0" fillId="3" borderId="9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 horizontal="right"/>
      <protection hidden="1"/>
    </xf>
    <xf numFmtId="0" fontId="8" fillId="3" borderId="0" xfId="0" applyFont="1" applyFill="1" applyBorder="1" applyAlignment="1" applyProtection="1">
      <alignment horizontal="right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80" fillId="2" borderId="0" xfId="0" applyFont="1" applyFill="1" applyAlignment="1" applyProtection="1">
      <alignment/>
      <protection hidden="1"/>
    </xf>
    <xf numFmtId="0" fontId="0" fillId="3" borderId="5" xfId="0" applyFill="1" applyBorder="1" applyAlignment="1" applyProtection="1">
      <alignment/>
      <protection hidden="1"/>
    </xf>
    <xf numFmtId="164" fontId="14" fillId="3" borderId="7" xfId="0" applyNumberFormat="1" applyFont="1" applyFill="1" applyBorder="1" applyAlignment="1" applyProtection="1">
      <alignment/>
      <protection hidden="1"/>
    </xf>
    <xf numFmtId="0" fontId="76" fillId="2" borderId="0" xfId="20" applyFont="1" applyFill="1" applyAlignment="1" applyProtection="1">
      <alignment/>
      <protection hidden="1"/>
    </xf>
    <xf numFmtId="43" fontId="0" fillId="2" borderId="0" xfId="0" applyNumberFormat="1" applyFill="1" applyAlignment="1" applyProtection="1">
      <alignment/>
      <protection hidden="1"/>
    </xf>
    <xf numFmtId="0" fontId="84" fillId="0" borderId="0" xfId="0" applyFont="1" applyAlignment="1">
      <alignment/>
    </xf>
    <xf numFmtId="0" fontId="84" fillId="0" borderId="0" xfId="0" applyFont="1" applyAlignment="1" applyProtection="1">
      <alignment/>
      <protection hidden="1"/>
    </xf>
    <xf numFmtId="0" fontId="74" fillId="2" borderId="0" xfId="20" applyFont="1" applyFill="1" applyAlignment="1">
      <alignment/>
    </xf>
    <xf numFmtId="0" fontId="74" fillId="2" borderId="0" xfId="20" applyFont="1" applyFill="1" applyAlignment="1" applyProtection="1">
      <alignment/>
      <protection hidden="1"/>
    </xf>
    <xf numFmtId="0" fontId="77" fillId="0" borderId="0" xfId="0" applyFont="1" applyFill="1" applyAlignment="1">
      <alignment/>
    </xf>
    <xf numFmtId="0" fontId="77" fillId="0" borderId="0" xfId="0" applyFont="1" applyAlignment="1">
      <alignment/>
    </xf>
    <xf numFmtId="0" fontId="77" fillId="0" borderId="0" xfId="0" applyFont="1" applyFill="1" applyBorder="1" applyAlignment="1">
      <alignment/>
    </xf>
    <xf numFmtId="0" fontId="86" fillId="0" borderId="0" xfId="0" applyFont="1" applyFill="1" applyBorder="1" applyAlignment="1" applyProtection="1">
      <alignment vertical="center"/>
      <protection hidden="1"/>
    </xf>
    <xf numFmtId="0" fontId="87" fillId="0" borderId="0" xfId="0" applyFont="1" applyFill="1" applyBorder="1" applyAlignment="1" applyProtection="1">
      <alignment vertical="center"/>
      <protection hidden="1"/>
    </xf>
    <xf numFmtId="0" fontId="87" fillId="0" borderId="0" xfId="0" applyFont="1" applyFill="1" applyBorder="1" applyAlignment="1" applyProtection="1">
      <alignment horizontal="center" vertical="center"/>
      <protection hidden="1"/>
    </xf>
    <xf numFmtId="0" fontId="87" fillId="0" borderId="0" xfId="0" applyFont="1" applyFill="1" applyBorder="1" applyAlignment="1" applyProtection="1">
      <alignment horizontal="centerContinuous"/>
      <protection hidden="1"/>
    </xf>
    <xf numFmtId="0" fontId="87" fillId="0" borderId="0" xfId="0" applyFont="1" applyFill="1" applyBorder="1" applyAlignment="1" applyProtection="1">
      <alignment horizontal="centerContinuous" vertical="center"/>
      <protection hidden="1"/>
    </xf>
    <xf numFmtId="9" fontId="87" fillId="0" borderId="0" xfId="0" applyNumberFormat="1" applyFont="1" applyFill="1" applyBorder="1" applyAlignment="1" applyProtection="1">
      <alignment horizontal="center" vertical="center"/>
      <protection hidden="1"/>
    </xf>
    <xf numFmtId="167" fontId="87" fillId="0" borderId="0" xfId="17" applyNumberFormat="1" applyFont="1" applyFill="1" applyBorder="1" applyAlignment="1" applyProtection="1">
      <alignment horizontal="center" vertical="center"/>
      <protection hidden="1"/>
    </xf>
    <xf numFmtId="167" fontId="87" fillId="0" borderId="0" xfId="0" applyNumberFormat="1" applyFont="1" applyFill="1" applyBorder="1" applyAlignment="1" applyProtection="1">
      <alignment vertical="center"/>
      <protection hidden="1"/>
    </xf>
    <xf numFmtId="0" fontId="87" fillId="0" borderId="0" xfId="0" applyFont="1" applyFill="1" applyBorder="1" applyAlignment="1" applyProtection="1">
      <alignment/>
      <protection hidden="1"/>
    </xf>
    <xf numFmtId="0" fontId="77" fillId="0" borderId="0" xfId="0" applyFont="1" applyFill="1" applyAlignment="1" applyProtection="1">
      <alignment/>
      <protection hidden="1"/>
    </xf>
    <xf numFmtId="0" fontId="77" fillId="0" borderId="0" xfId="0" applyFont="1" applyAlignment="1" applyProtection="1">
      <alignment/>
      <protection hidden="1"/>
    </xf>
    <xf numFmtId="0" fontId="77" fillId="2" borderId="0" xfId="0" applyFont="1" applyFill="1" applyAlignment="1">
      <alignment/>
    </xf>
    <xf numFmtId="0" fontId="77" fillId="2" borderId="0" xfId="0" applyFont="1" applyFill="1" applyBorder="1" applyAlignment="1">
      <alignment/>
    </xf>
    <xf numFmtId="0" fontId="85" fillId="0" borderId="0" xfId="0" applyFont="1" applyFill="1" applyBorder="1" applyAlignment="1" applyProtection="1">
      <alignment/>
      <protection hidden="1"/>
    </xf>
    <xf numFmtId="0" fontId="77" fillId="0" borderId="0" xfId="0" applyFont="1" applyFill="1" applyBorder="1" applyAlignment="1" applyProtection="1">
      <alignment/>
      <protection hidden="1"/>
    </xf>
    <xf numFmtId="0" fontId="77" fillId="2" borderId="0" xfId="0" applyFont="1" applyFill="1" applyAlignment="1" applyProtection="1">
      <alignment/>
      <protection hidden="1"/>
    </xf>
    <xf numFmtId="0" fontId="87" fillId="0" borderId="0" xfId="0" applyFont="1" applyAlignment="1" applyProtection="1">
      <alignment/>
      <protection hidden="1"/>
    </xf>
    <xf numFmtId="0" fontId="87" fillId="0" borderId="0" xfId="0" applyFont="1" applyFill="1" applyAlignment="1" applyProtection="1">
      <alignment/>
      <protection hidden="1"/>
    </xf>
    <xf numFmtId="44" fontId="0" fillId="0" borderId="10" xfId="17" applyFont="1" applyBorder="1" applyAlignment="1" applyProtection="1">
      <alignment horizontal="left" wrapText="1" indent="1"/>
      <protection locked="0"/>
    </xf>
    <xf numFmtId="44" fontId="13" fillId="4" borderId="37" xfId="17" applyFont="1" applyFill="1" applyBorder="1" applyAlignment="1" applyProtection="1">
      <alignment horizontal="left" wrapText="1" indent="1"/>
      <protection hidden="1"/>
    </xf>
    <xf numFmtId="44" fontId="0" fillId="0" borderId="10" xfId="17" applyFont="1" applyBorder="1" applyAlignment="1" applyProtection="1">
      <alignment horizontal="left" wrapText="1" indent="1"/>
      <protection hidden="1"/>
    </xf>
    <xf numFmtId="0" fontId="40" fillId="4" borderId="0" xfId="0" applyFont="1" applyFill="1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44" fontId="13" fillId="4" borderId="53" xfId="0" applyNumberFormat="1" applyFont="1" applyFill="1" applyBorder="1" applyAlignment="1" applyProtection="1">
      <alignment horizontal="left" wrapText="1" indent="1"/>
      <protection locked="0"/>
    </xf>
    <xf numFmtId="44" fontId="13" fillId="4" borderId="25" xfId="0" applyNumberFormat="1" applyFont="1" applyFill="1" applyBorder="1" applyAlignment="1" applyProtection="1">
      <alignment horizontal="left" wrapText="1" indent="1"/>
      <protection locked="0"/>
    </xf>
    <xf numFmtId="44" fontId="13" fillId="4" borderId="54" xfId="0" applyNumberFormat="1" applyFont="1" applyFill="1" applyBorder="1" applyAlignment="1" applyProtection="1">
      <alignment horizontal="left" wrapText="1" indent="1"/>
      <protection locked="0"/>
    </xf>
    <xf numFmtId="44" fontId="13" fillId="4" borderId="37" xfId="17" applyFont="1" applyFill="1" applyBorder="1" applyAlignment="1" applyProtection="1">
      <alignment horizontal="left" wrapText="1" indent="1"/>
      <protection locked="0"/>
    </xf>
    <xf numFmtId="0" fontId="0" fillId="0" borderId="0" xfId="0" applyFont="1" applyAlignment="1" applyProtection="1">
      <alignment wrapText="1"/>
      <protection hidden="1"/>
    </xf>
    <xf numFmtId="44" fontId="13" fillId="4" borderId="53" xfId="17" applyFont="1" applyFill="1" applyBorder="1" applyAlignment="1" applyProtection="1">
      <alignment horizontal="left" wrapText="1" indent="1"/>
      <protection locked="0"/>
    </xf>
    <xf numFmtId="44" fontId="0" fillId="0" borderId="25" xfId="17" applyFont="1" applyBorder="1" applyAlignment="1" applyProtection="1">
      <alignment horizontal="left" wrapText="1" indent="1"/>
      <protection locked="0"/>
    </xf>
    <xf numFmtId="0" fontId="0" fillId="0" borderId="5" xfId="0" applyBorder="1" applyAlignment="1" applyProtection="1">
      <alignment wrapText="1"/>
      <protection hidden="1"/>
    </xf>
    <xf numFmtId="0" fontId="0" fillId="0" borderId="6" xfId="0" applyBorder="1" applyAlignment="1" applyProtection="1">
      <alignment wrapText="1"/>
      <protection hidden="1"/>
    </xf>
    <xf numFmtId="0" fontId="0" fillId="3" borderId="6" xfId="0" applyFont="1" applyFill="1" applyBorder="1" applyAlignment="1" applyProtection="1">
      <alignment wrapText="1"/>
      <protection hidden="1"/>
    </xf>
    <xf numFmtId="0" fontId="89" fillId="2" borderId="0" xfId="0" applyFont="1" applyFill="1" applyAlignment="1" applyProtection="1">
      <alignment/>
      <protection hidden="1"/>
    </xf>
    <xf numFmtId="4" fontId="90" fillId="2" borderId="0" xfId="0" applyNumberFormat="1" applyFont="1" applyFill="1" applyBorder="1" applyAlignment="1" applyProtection="1">
      <alignment/>
      <protection hidden="1"/>
    </xf>
    <xf numFmtId="4" fontId="91" fillId="2" borderId="0" xfId="0" applyNumberFormat="1" applyFont="1" applyFill="1" applyBorder="1" applyAlignment="1" applyProtection="1">
      <alignment/>
      <protection hidden="1"/>
    </xf>
    <xf numFmtId="0" fontId="91" fillId="2" borderId="0" xfId="0" applyFont="1" applyFill="1" applyAlignment="1" applyProtection="1">
      <alignment vertical="center"/>
      <protection hidden="1"/>
    </xf>
    <xf numFmtId="0" fontId="77" fillId="2" borderId="0" xfId="0" applyFont="1" applyFill="1" applyAlignment="1" applyProtection="1">
      <alignment wrapText="1"/>
      <protection hidden="1"/>
    </xf>
    <xf numFmtId="0" fontId="13" fillId="0" borderId="0" xfId="0" applyFont="1" applyFill="1" applyBorder="1" applyAlignment="1" quotePrefix="1">
      <alignment/>
    </xf>
    <xf numFmtId="0" fontId="71" fillId="0" borderId="0" xfId="0" applyFont="1" applyFill="1" applyBorder="1" applyAlignment="1">
      <alignment/>
    </xf>
    <xf numFmtId="0" fontId="55" fillId="0" borderId="0" xfId="0" applyFont="1" applyFill="1" applyBorder="1" applyAlignment="1" applyProtection="1">
      <alignment/>
      <protection hidden="1" locked="0"/>
    </xf>
    <xf numFmtId="164" fontId="55" fillId="0" borderId="0" xfId="0" applyNumberFormat="1" applyFont="1" applyFill="1" applyBorder="1" applyAlignment="1">
      <alignment/>
    </xf>
    <xf numFmtId="6" fontId="55" fillId="0" borderId="0" xfId="0" applyNumberFormat="1" applyFont="1" applyFill="1" applyBorder="1" applyAlignment="1">
      <alignment/>
    </xf>
    <xf numFmtId="0" fontId="58" fillId="0" borderId="0" xfId="0" applyFont="1" applyFill="1" applyBorder="1" applyAlignment="1">
      <alignment/>
    </xf>
    <xf numFmtId="6" fontId="55" fillId="0" borderId="0" xfId="0" applyNumberFormat="1" applyFont="1" applyAlignment="1">
      <alignment/>
    </xf>
    <xf numFmtId="184" fontId="55" fillId="0" borderId="0" xfId="21" applyNumberFormat="1" applyFont="1" applyAlignment="1">
      <alignment/>
    </xf>
    <xf numFmtId="164" fontId="55" fillId="0" borderId="0" xfId="0" applyNumberFormat="1" applyFont="1" applyAlignment="1">
      <alignment/>
    </xf>
    <xf numFmtId="165" fontId="55" fillId="0" borderId="0" xfId="0" applyNumberFormat="1" applyFont="1" applyAlignment="1">
      <alignment/>
    </xf>
    <xf numFmtId="43" fontId="55" fillId="0" borderId="0" xfId="0" applyNumberFormat="1" applyFont="1" applyAlignment="1">
      <alignment/>
    </xf>
    <xf numFmtId="165" fontId="55" fillId="0" borderId="0" xfId="15" applyNumberFormat="1" applyFont="1" applyAlignment="1">
      <alignment/>
    </xf>
    <xf numFmtId="179" fontId="55" fillId="0" borderId="0" xfId="0" applyNumberFormat="1" applyFont="1" applyAlignment="1">
      <alignment/>
    </xf>
    <xf numFmtId="164" fontId="55" fillId="0" borderId="0" xfId="17" applyNumberFormat="1" applyFont="1" applyAlignment="1">
      <alignment/>
    </xf>
    <xf numFmtId="0" fontId="71" fillId="0" borderId="0" xfId="0" applyFont="1" applyFill="1" applyAlignment="1">
      <alignment/>
    </xf>
    <xf numFmtId="0" fontId="94" fillId="0" borderId="0" xfId="0" applyFont="1" applyFill="1" applyBorder="1" applyAlignment="1">
      <alignment vertical="center"/>
    </xf>
    <xf numFmtId="164" fontId="55" fillId="0" borderId="0" xfId="0" applyNumberFormat="1" applyFont="1" applyFill="1" applyAlignment="1">
      <alignment/>
    </xf>
    <xf numFmtId="165" fontId="94" fillId="0" borderId="0" xfId="15" applyNumberFormat="1" applyFont="1" applyFill="1" applyBorder="1" applyAlignment="1" applyProtection="1">
      <alignment vertical="center"/>
      <protection locked="0"/>
    </xf>
    <xf numFmtId="164" fontId="94" fillId="0" borderId="0" xfId="17" applyNumberFormat="1" applyFont="1" applyFill="1" applyBorder="1" applyAlignment="1">
      <alignment vertical="center"/>
    </xf>
    <xf numFmtId="0" fontId="0" fillId="0" borderId="0" xfId="0" applyAlignment="1" applyProtection="1">
      <alignment wrapText="1"/>
      <protection hidden="1"/>
    </xf>
    <xf numFmtId="165" fontId="94" fillId="0" borderId="0" xfId="0" applyNumberFormat="1" applyFont="1" applyFill="1" applyBorder="1" applyAlignment="1">
      <alignment vertical="center"/>
    </xf>
    <xf numFmtId="6" fontId="55" fillId="0" borderId="0" xfId="0" applyNumberFormat="1" applyFont="1" applyFill="1" applyAlignment="1">
      <alignment/>
    </xf>
    <xf numFmtId="0" fontId="95" fillId="0" borderId="0" xfId="0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locked="0"/>
    </xf>
    <xf numFmtId="165" fontId="2" fillId="0" borderId="0" xfId="15" applyNumberFormat="1" applyFont="1" applyFill="1" applyBorder="1" applyAlignment="1" applyProtection="1">
      <alignment/>
      <protection hidden="1"/>
    </xf>
    <xf numFmtId="6" fontId="2" fillId="0" borderId="0" xfId="0" applyNumberFormat="1" applyFont="1" applyFill="1" applyBorder="1" applyAlignment="1" applyProtection="1">
      <alignment/>
      <protection hidden="1"/>
    </xf>
    <xf numFmtId="164" fontId="2" fillId="0" borderId="0" xfId="0" applyNumberFormat="1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95" fillId="0" borderId="0" xfId="0" applyFont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79" fillId="0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/>
      <protection hidden="1"/>
    </xf>
    <xf numFmtId="165" fontId="2" fillId="0" borderId="0" xfId="15" applyNumberFormat="1" applyFont="1" applyAlignment="1" applyProtection="1">
      <alignment/>
      <protection hidden="1"/>
    </xf>
    <xf numFmtId="180" fontId="96" fillId="0" borderId="0" xfId="0" applyNumberFormat="1" applyFont="1" applyFill="1" applyAlignment="1" applyProtection="1">
      <alignment/>
      <protection hidden="1"/>
    </xf>
    <xf numFmtId="180" fontId="95" fillId="0" borderId="0" xfId="0" applyNumberFormat="1" applyFont="1" applyAlignment="1" applyProtection="1">
      <alignment/>
      <protection hidden="1"/>
    </xf>
    <xf numFmtId="180" fontId="96" fillId="0" borderId="0" xfId="0" applyNumberFormat="1" applyFont="1" applyAlignment="1" applyProtection="1">
      <alignment/>
      <protection hidden="1"/>
    </xf>
    <xf numFmtId="180" fontId="2" fillId="0" borderId="0" xfId="0" applyNumberFormat="1" applyFont="1" applyAlignment="1" applyProtection="1">
      <alignment/>
      <protection hidden="1"/>
    </xf>
    <xf numFmtId="164" fontId="14" fillId="3" borderId="0" xfId="17" applyNumberFormat="1" applyFont="1" applyFill="1" applyBorder="1" applyAlignment="1" applyProtection="1">
      <alignment vertical="center"/>
      <protection hidden="1"/>
    </xf>
    <xf numFmtId="0" fontId="14" fillId="3" borderId="6" xfId="0" applyFont="1" applyFill="1" applyBorder="1" applyAlignment="1" applyProtection="1">
      <alignment vertical="center"/>
      <protection hidden="1"/>
    </xf>
    <xf numFmtId="0" fontId="0" fillId="0" borderId="6" xfId="0" applyBorder="1" applyAlignment="1">
      <alignment vertical="center"/>
    </xf>
    <xf numFmtId="0" fontId="5" fillId="3" borderId="0" xfId="0" applyFont="1" applyFill="1" applyBorder="1" applyAlignment="1" applyProtection="1">
      <alignment/>
      <protection hidden="1"/>
    </xf>
    <xf numFmtId="0" fontId="6" fillId="3" borderId="6" xfId="0" applyFont="1" applyFill="1" applyBorder="1" applyAlignment="1" applyProtection="1">
      <alignment/>
      <protection hidden="1"/>
    </xf>
    <xf numFmtId="0" fontId="0" fillId="0" borderId="0" xfId="0" applyAlignment="1">
      <alignment/>
    </xf>
    <xf numFmtId="0" fontId="14" fillId="3" borderId="8" xfId="0" applyFont="1" applyFill="1" applyBorder="1" applyAlignment="1" applyProtection="1">
      <alignment/>
      <protection hidden="1"/>
    </xf>
    <xf numFmtId="0" fontId="0" fillId="0" borderId="7" xfId="0" applyBorder="1" applyAlignment="1">
      <alignment/>
    </xf>
    <xf numFmtId="0" fontId="6" fillId="0" borderId="55" xfId="0" applyFont="1" applyFill="1" applyBorder="1" applyAlignment="1" applyProtection="1">
      <alignment/>
      <protection locked="0"/>
    </xf>
    <xf numFmtId="0" fontId="0" fillId="0" borderId="56" xfId="0" applyBorder="1" applyAlignment="1" applyProtection="1">
      <alignment/>
      <protection locked="0"/>
    </xf>
    <xf numFmtId="0" fontId="0" fillId="0" borderId="57" xfId="0" applyBorder="1" applyAlignment="1" applyProtection="1">
      <alignment/>
      <protection locked="0"/>
    </xf>
    <xf numFmtId="0" fontId="6" fillId="3" borderId="6" xfId="0" applyFont="1" applyFill="1" applyBorder="1" applyAlignment="1" applyProtection="1">
      <alignment wrapText="1"/>
      <protection hidden="1"/>
    </xf>
    <xf numFmtId="44" fontId="13" fillId="4" borderId="25" xfId="17" applyFont="1" applyFill="1" applyBorder="1" applyAlignment="1" applyProtection="1">
      <alignment horizontal="left" wrapText="1" indent="1"/>
      <protection locked="0"/>
    </xf>
    <xf numFmtId="44" fontId="13" fillId="4" borderId="41" xfId="17" applyFont="1" applyFill="1" applyBorder="1" applyAlignment="1" applyProtection="1">
      <alignment horizontal="left" wrapText="1" indent="1"/>
      <protection locked="0"/>
    </xf>
    <xf numFmtId="44" fontId="0" fillId="0" borderId="40" xfId="17" applyFont="1" applyBorder="1" applyAlignment="1" applyProtection="1">
      <alignment horizontal="left" wrapText="1" indent="1"/>
      <protection locked="0"/>
    </xf>
    <xf numFmtId="44" fontId="13" fillId="4" borderId="53" xfId="17" applyFont="1" applyFill="1" applyBorder="1" applyAlignment="1" applyProtection="1">
      <alignment horizontal="left" wrapText="1" indent="1"/>
      <protection hidden="1"/>
    </xf>
    <xf numFmtId="44" fontId="0" fillId="0" borderId="25" xfId="17" applyFont="1" applyBorder="1" applyAlignment="1" applyProtection="1">
      <alignment horizontal="left" wrapText="1" indent="1"/>
      <protection hidden="1"/>
    </xf>
    <xf numFmtId="44" fontId="13" fillId="4" borderId="53" xfId="17" applyFont="1" applyFill="1" applyBorder="1" applyAlignment="1" applyProtection="1">
      <alignment horizontal="right" wrapText="1" indent="1"/>
      <protection hidden="1"/>
    </xf>
    <xf numFmtId="44" fontId="0" fillId="0" borderId="25" xfId="17" applyFont="1" applyBorder="1" applyAlignment="1" applyProtection="1">
      <alignment horizontal="right" wrapText="1" indent="1"/>
      <protection hidden="1"/>
    </xf>
    <xf numFmtId="0" fontId="8" fillId="4" borderId="0" xfId="0" applyFont="1" applyFill="1" applyBorder="1" applyAlignment="1" applyProtection="1">
      <alignment vertical="center" wrapText="1"/>
      <protection hidden="1"/>
    </xf>
    <xf numFmtId="0" fontId="0" fillId="0" borderId="0" xfId="0" applyBorder="1" applyAlignment="1">
      <alignment vertical="center" wrapText="1"/>
    </xf>
    <xf numFmtId="0" fontId="6" fillId="4" borderId="0" xfId="0" applyFont="1" applyFill="1" applyBorder="1" applyAlignment="1" applyProtection="1">
      <alignment horizontal="left" vertical="justify" wrapText="1"/>
      <protection hidden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4" fontId="8" fillId="4" borderId="18" xfId="0" applyNumberFormat="1" applyFont="1" applyFill="1" applyBorder="1" applyAlignment="1" applyProtection="1">
      <alignment vertical="top" wrapText="1" shrinkToFit="1"/>
      <protection hidden="1"/>
    </xf>
    <xf numFmtId="0" fontId="0" fillId="0" borderId="0" xfId="0" applyBorder="1" applyAlignment="1">
      <alignment vertical="top" wrapText="1" shrinkToFit="1"/>
    </xf>
    <xf numFmtId="44" fontId="13" fillId="4" borderId="37" xfId="17" applyFont="1" applyFill="1" applyBorder="1" applyAlignment="1" applyProtection="1">
      <alignment horizontal="right" wrapText="1" indent="1"/>
      <protection hidden="1"/>
    </xf>
    <xf numFmtId="44" fontId="0" fillId="0" borderId="10" xfId="17" applyFont="1" applyBorder="1" applyAlignment="1" applyProtection="1">
      <alignment horizontal="right" wrapText="1" indent="1"/>
      <protection hidden="1"/>
    </xf>
    <xf numFmtId="49" fontId="40" fillId="4" borderId="58" xfId="0" applyNumberFormat="1" applyFont="1" applyFill="1" applyBorder="1" applyAlignment="1" applyProtection="1">
      <alignment horizontal="left"/>
      <protection locked="0"/>
    </xf>
    <xf numFmtId="0" fontId="0" fillId="0" borderId="25" xfId="0" applyBorder="1" applyAlignment="1" applyProtection="1">
      <alignment/>
      <protection locked="0"/>
    </xf>
    <xf numFmtId="49" fontId="8" fillId="4" borderId="41" xfId="0" applyNumberFormat="1" applyFont="1" applyFill="1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13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60" xfId="0" applyFont="1" applyBorder="1" applyAlignment="1" applyProtection="1">
      <alignment horizontal="center" vertical="center" wrapText="1"/>
      <protection hidden="1"/>
    </xf>
    <xf numFmtId="0" fontId="0" fillId="0" borderId="22" xfId="0" applyFont="1" applyBorder="1" applyAlignment="1" applyProtection="1">
      <alignment horizontal="center" vertical="center" wrapText="1"/>
      <protection hidden="1"/>
    </xf>
    <xf numFmtId="0" fontId="0" fillId="0" borderId="24" xfId="0" applyFont="1" applyBorder="1" applyAlignment="1" applyProtection="1">
      <alignment horizontal="center" vertical="center" wrapText="1"/>
      <protection hidden="1"/>
    </xf>
    <xf numFmtId="44" fontId="13" fillId="4" borderId="37" xfId="0" applyNumberFormat="1" applyFont="1" applyFill="1" applyBorder="1" applyAlignment="1" applyProtection="1">
      <alignment horizontal="left" wrapText="1" indent="1"/>
      <protection locked="0"/>
    </xf>
    <xf numFmtId="44" fontId="13" fillId="4" borderId="10" xfId="0" applyNumberFormat="1" applyFont="1" applyFill="1" applyBorder="1" applyAlignment="1" applyProtection="1">
      <alignment horizontal="left" wrapText="1" indent="1"/>
      <protection locked="0"/>
    </xf>
    <xf numFmtId="44" fontId="13" fillId="4" borderId="35" xfId="0" applyNumberFormat="1" applyFont="1" applyFill="1" applyBorder="1" applyAlignment="1" applyProtection="1">
      <alignment horizontal="left" wrapText="1" indent="1"/>
      <protection locked="0"/>
    </xf>
    <xf numFmtId="44" fontId="13" fillId="0" borderId="53" xfId="0" applyNumberFormat="1" applyFont="1" applyFill="1" applyBorder="1" applyAlignment="1" applyProtection="1">
      <alignment horizontal="left" wrapText="1" indent="1"/>
      <protection locked="0"/>
    </xf>
    <xf numFmtId="44" fontId="13" fillId="0" borderId="25" xfId="0" applyNumberFormat="1" applyFont="1" applyFill="1" applyBorder="1" applyAlignment="1" applyProtection="1">
      <alignment horizontal="left" wrapText="1" indent="1"/>
      <protection locked="0"/>
    </xf>
    <xf numFmtId="44" fontId="13" fillId="0" borderId="54" xfId="0" applyNumberFormat="1" applyFont="1" applyFill="1" applyBorder="1" applyAlignment="1" applyProtection="1">
      <alignment horizontal="left" wrapText="1" indent="1"/>
      <protection locked="0"/>
    </xf>
    <xf numFmtId="174" fontId="14" fillId="4" borderId="40" xfId="0" applyNumberFormat="1" applyFont="1" applyFill="1" applyBorder="1" applyAlignment="1" applyProtection="1">
      <alignment horizontal="center"/>
      <protection locked="0"/>
    </xf>
    <xf numFmtId="0" fontId="14" fillId="0" borderId="40" xfId="0" applyFon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/>
      <protection locked="0"/>
    </xf>
    <xf numFmtId="0" fontId="0" fillId="0" borderId="54" xfId="0" applyBorder="1" applyAlignment="1" applyProtection="1">
      <alignment/>
      <protection locked="0"/>
    </xf>
    <xf numFmtId="174" fontId="40" fillId="4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/>
      <protection locked="0"/>
    </xf>
    <xf numFmtId="49" fontId="40" fillId="4" borderId="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172" fontId="14" fillId="4" borderId="37" xfId="0" applyNumberFormat="1" applyFont="1" applyFill="1" applyBorder="1" applyAlignment="1" applyProtection="1">
      <alignment horizontal="right"/>
      <protection locked="0"/>
    </xf>
    <xf numFmtId="0" fontId="0" fillId="0" borderId="10" xfId="0" applyBorder="1" applyAlignment="1" applyProtection="1">
      <alignment/>
      <protection locked="0"/>
    </xf>
    <xf numFmtId="49" fontId="8" fillId="4" borderId="26" xfId="0" applyNumberFormat="1" applyFont="1" applyFill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32" xfId="0" applyBorder="1" applyAlignment="1">
      <alignment/>
    </xf>
    <xf numFmtId="49" fontId="40" fillId="4" borderId="37" xfId="0" applyNumberFormat="1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35" xfId="0" applyBorder="1" applyAlignment="1" applyProtection="1">
      <alignment horizontal="left"/>
      <protection locked="0"/>
    </xf>
    <xf numFmtId="44" fontId="13" fillId="4" borderId="37" xfId="0" applyNumberFormat="1" applyFont="1" applyFill="1" applyBorder="1" applyAlignment="1" applyProtection="1">
      <alignment horizontal="left" indent="4"/>
      <protection locked="0"/>
    </xf>
    <xf numFmtId="0" fontId="0" fillId="0" borderId="35" xfId="0" applyBorder="1" applyAlignment="1">
      <alignment horizontal="left" indent="4"/>
    </xf>
    <xf numFmtId="49" fontId="14" fillId="4" borderId="33" xfId="0" applyNumberFormat="1" applyFont="1" applyFill="1" applyBorder="1" applyAlignment="1" applyProtection="1">
      <alignment horizontal="left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49" fontId="14" fillId="4" borderId="53" xfId="0" applyNumberFormat="1" applyFont="1" applyFill="1" applyBorder="1" applyAlignment="1" applyProtection="1">
      <alignment horizontal="left"/>
      <protection locked="0"/>
    </xf>
    <xf numFmtId="44" fontId="13" fillId="4" borderId="53" xfId="0" applyNumberFormat="1" applyFont="1" applyFill="1" applyBorder="1" applyAlignment="1" applyProtection="1">
      <alignment horizontal="left" indent="1"/>
      <protection locked="0"/>
    </xf>
    <xf numFmtId="44" fontId="0" fillId="0" borderId="25" xfId="0" applyNumberFormat="1" applyBorder="1" applyAlignment="1" applyProtection="1">
      <alignment horizontal="left" indent="1"/>
      <protection locked="0"/>
    </xf>
    <xf numFmtId="44" fontId="0" fillId="0" borderId="54" xfId="0" applyNumberFormat="1" applyBorder="1" applyAlignment="1" applyProtection="1">
      <alignment horizontal="left" indent="1"/>
      <protection locked="0"/>
    </xf>
    <xf numFmtId="0" fontId="12" fillId="4" borderId="18" xfId="0" applyFont="1" applyFill="1" applyBorder="1" applyAlignment="1" applyProtection="1">
      <alignment vertical="center" wrapText="1"/>
      <protection hidden="1"/>
    </xf>
    <xf numFmtId="0" fontId="70" fillId="0" borderId="0" xfId="0" applyFont="1" applyBorder="1" applyAlignment="1" applyProtection="1">
      <alignment vertical="center" wrapText="1"/>
      <protection hidden="1"/>
    </xf>
    <xf numFmtId="0" fontId="70" fillId="0" borderId="15" xfId="0" applyFont="1" applyBorder="1" applyAlignment="1" applyProtection="1">
      <alignment vertical="center" wrapText="1"/>
      <protection hidden="1"/>
    </xf>
    <xf numFmtId="4" fontId="8" fillId="4" borderId="0" xfId="0" applyNumberFormat="1" applyFont="1" applyFill="1" applyBorder="1" applyAlignment="1" applyProtection="1">
      <alignment horizontal="center" wrapText="1"/>
      <protection hidden="1"/>
    </xf>
    <xf numFmtId="49" fontId="40" fillId="4" borderId="15" xfId="0" applyNumberFormat="1" applyFont="1" applyFill="1" applyBorder="1" applyAlignment="1" applyProtection="1">
      <alignment/>
      <protection locked="0"/>
    </xf>
    <xf numFmtId="174" fontId="40" fillId="4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44" fontId="13" fillId="4" borderId="23" xfId="0" applyNumberFormat="1" applyFont="1" applyFill="1" applyBorder="1" applyAlignment="1" applyProtection="1">
      <alignment horizontal="left" indent="1"/>
      <protection locked="0"/>
    </xf>
    <xf numFmtId="44" fontId="13" fillId="4" borderId="15" xfId="0" applyNumberFormat="1" applyFont="1" applyFill="1" applyBorder="1" applyAlignment="1" applyProtection="1">
      <alignment horizontal="left" indent="1"/>
      <protection locked="0"/>
    </xf>
    <xf numFmtId="44" fontId="13" fillId="4" borderId="39" xfId="0" applyNumberFormat="1" applyFont="1" applyFill="1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vertical="center" wrapText="1"/>
      <protection hidden="1"/>
    </xf>
    <xf numFmtId="0" fontId="0" fillId="0" borderId="10" xfId="0" applyBorder="1" applyAlignment="1">
      <alignment vertical="center"/>
    </xf>
    <xf numFmtId="0" fontId="8" fillId="4" borderId="0" xfId="0" applyFont="1" applyFill="1" applyBorder="1" applyAlignment="1" applyProtection="1">
      <alignment vertical="top" wrapText="1"/>
      <protection hidden="1"/>
    </xf>
    <xf numFmtId="0" fontId="8" fillId="0" borderId="0" xfId="0" applyFont="1" applyBorder="1" applyAlignment="1" applyProtection="1">
      <alignment vertical="top" wrapText="1"/>
      <protection hidden="1"/>
    </xf>
    <xf numFmtId="0" fontId="8" fillId="0" borderId="10" xfId="0" applyFont="1" applyBorder="1" applyAlignment="1" applyProtection="1">
      <alignment vertical="top" wrapText="1"/>
      <protection hidden="1"/>
    </xf>
    <xf numFmtId="0" fontId="35" fillId="4" borderId="25" xfId="0" applyFont="1" applyFill="1" applyBorder="1" applyAlignment="1" applyProtection="1">
      <alignment horizontal="left"/>
      <protection locked="0"/>
    </xf>
    <xf numFmtId="0" fontId="0" fillId="0" borderId="61" xfId="0" applyBorder="1" applyAlignment="1" applyProtection="1">
      <alignment horizontal="left"/>
      <protection locked="0"/>
    </xf>
    <xf numFmtId="0" fontId="17" fillId="4" borderId="26" xfId="0" applyFont="1" applyFill="1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8" fillId="4" borderId="33" xfId="0" applyFont="1" applyFill="1" applyBorder="1" applyAlignment="1" applyProtection="1">
      <alignment wrapText="1"/>
      <protection hidden="1"/>
    </xf>
    <xf numFmtId="0" fontId="0" fillId="0" borderId="26" xfId="0" applyBorder="1" applyAlignment="1" applyProtection="1">
      <alignment wrapText="1"/>
      <protection hidden="1"/>
    </xf>
    <xf numFmtId="0" fontId="0" fillId="0" borderId="32" xfId="0" applyBorder="1" applyAlignment="1" applyProtection="1">
      <alignment wrapText="1"/>
      <protection hidden="1"/>
    </xf>
    <xf numFmtId="0" fontId="0" fillId="0" borderId="37" xfId="0" applyBorder="1" applyAlignment="1" applyProtection="1">
      <alignment wrapText="1"/>
      <protection hidden="1"/>
    </xf>
    <xf numFmtId="0" fontId="0" fillId="0" borderId="10" xfId="0" applyBorder="1" applyAlignment="1" applyProtection="1">
      <alignment wrapText="1"/>
      <protection hidden="1"/>
    </xf>
    <xf numFmtId="0" fontId="0" fillId="0" borderId="35" xfId="0" applyBorder="1" applyAlignment="1" applyProtection="1">
      <alignment wrapText="1"/>
      <protection hidden="1"/>
    </xf>
    <xf numFmtId="0" fontId="35" fillId="4" borderId="26" xfId="0" applyFont="1" applyFill="1" applyBorder="1" applyAlignment="1" applyProtection="1">
      <alignment horizontal="left" wrapText="1"/>
      <protection hidden="1"/>
    </xf>
    <xf numFmtId="0" fontId="0" fillId="0" borderId="15" xfId="0" applyBorder="1" applyAlignment="1" applyProtection="1">
      <alignment wrapText="1"/>
      <protection hidden="1"/>
    </xf>
    <xf numFmtId="0" fontId="0" fillId="0" borderId="40" xfId="0" applyBorder="1" applyAlignment="1" applyProtection="1">
      <alignment/>
      <protection locked="0"/>
    </xf>
    <xf numFmtId="0" fontId="0" fillId="0" borderId="59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174" fontId="14" fillId="4" borderId="37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49" fontId="13" fillId="4" borderId="10" xfId="0" applyNumberFormat="1" applyFont="1" applyFill="1" applyBorder="1" applyAlignment="1" applyProtection="1">
      <alignment horizontal="right"/>
      <protection locked="0"/>
    </xf>
    <xf numFmtId="0" fontId="14" fillId="4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Font="1" applyBorder="1" applyAlignment="1" applyProtection="1">
      <alignment vertical="top" wrapText="1"/>
      <protection hidden="1"/>
    </xf>
    <xf numFmtId="0" fontId="6" fillId="4" borderId="0" xfId="0" applyFont="1" applyFill="1" applyBorder="1" applyAlignment="1" applyProtection="1">
      <alignment wrapText="1"/>
      <protection hidden="1"/>
    </xf>
    <xf numFmtId="0" fontId="14" fillId="4" borderId="0" xfId="0" applyFont="1" applyFill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14" fillId="4" borderId="0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6" fontId="8" fillId="4" borderId="0" xfId="0" applyNumberFormat="1" applyFont="1" applyFill="1" applyBorder="1" applyAlignment="1" applyProtection="1">
      <alignment horizontal="left" vertical="top" wrapText="1"/>
      <protection hidden="1"/>
    </xf>
    <xf numFmtId="0" fontId="0" fillId="0" borderId="0" xfId="0" applyBorder="1" applyAlignment="1" applyProtection="1">
      <alignment vertical="top" wrapText="1"/>
      <protection hidden="1"/>
    </xf>
    <xf numFmtId="0" fontId="40" fillId="4" borderId="0" xfId="0" applyFont="1" applyFill="1" applyBorder="1" applyAlignment="1" applyProtection="1">
      <alignment wrapText="1"/>
      <protection hidden="1"/>
    </xf>
    <xf numFmtId="0" fontId="27" fillId="4" borderId="0" xfId="0" applyFont="1" applyFill="1" applyBorder="1" applyAlignment="1" applyProtection="1">
      <alignment vertical="center" wrapText="1"/>
      <protection hidden="1"/>
    </xf>
    <xf numFmtId="0" fontId="44" fillId="0" borderId="0" xfId="0" applyFont="1" applyBorder="1" applyAlignment="1" applyProtection="1">
      <alignment vertical="center" wrapText="1"/>
      <protection hidden="1"/>
    </xf>
    <xf numFmtId="172" fontId="8" fillId="4" borderId="53" xfId="0" applyNumberFormat="1" applyFont="1" applyFill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62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wrapText="1"/>
      <protection hidden="1"/>
    </xf>
    <xf numFmtId="0" fontId="8" fillId="4" borderId="0" xfId="0" applyFont="1" applyFill="1" applyBorder="1" applyAlignment="1" applyProtection="1">
      <alignment wrapText="1"/>
      <protection hidden="1"/>
    </xf>
    <xf numFmtId="49" fontId="13" fillId="0" borderId="53" xfId="0" applyNumberFormat="1" applyFont="1" applyFill="1" applyBorder="1" applyAlignment="1" applyProtection="1">
      <alignment horizontal="center"/>
      <protection locked="0"/>
    </xf>
    <xf numFmtId="49" fontId="0" fillId="0" borderId="25" xfId="0" applyNumberFormat="1" applyFont="1" applyBorder="1" applyAlignment="1" applyProtection="1">
      <alignment horizontal="center"/>
      <protection locked="0"/>
    </xf>
    <xf numFmtId="49" fontId="0" fillId="0" borderId="54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vertical="center" wrapText="1"/>
      <protection hidden="1"/>
    </xf>
    <xf numFmtId="4" fontId="8" fillId="4" borderId="0" xfId="0" applyNumberFormat="1" applyFont="1" applyFill="1" applyBorder="1" applyAlignment="1" applyProtection="1">
      <alignment vertical="top" wrapText="1"/>
      <protection hidden="1"/>
    </xf>
    <xf numFmtId="44" fontId="13" fillId="4" borderId="63" xfId="17" applyFont="1" applyFill="1" applyBorder="1" applyAlignment="1" applyProtection="1">
      <alignment horizontal="left" wrapText="1" indent="1"/>
      <protection locked="0"/>
    </xf>
    <xf numFmtId="44" fontId="0" fillId="0" borderId="64" xfId="17" applyFont="1" applyBorder="1" applyAlignment="1" applyProtection="1">
      <alignment horizontal="left" wrapText="1" indent="1"/>
      <protection locked="0"/>
    </xf>
    <xf numFmtId="44" fontId="13" fillId="0" borderId="37" xfId="0" applyNumberFormat="1" applyFont="1" applyFill="1" applyBorder="1" applyAlignment="1" applyProtection="1">
      <alignment horizontal="left" wrapText="1" indent="1"/>
      <protection locked="0"/>
    </xf>
    <xf numFmtId="44" fontId="13" fillId="0" borderId="10" xfId="0" applyNumberFormat="1" applyFont="1" applyFill="1" applyBorder="1" applyAlignment="1" applyProtection="1">
      <alignment horizontal="left" wrapText="1" indent="1"/>
      <protection locked="0"/>
    </xf>
    <xf numFmtId="44" fontId="13" fillId="0" borderId="35" xfId="0" applyNumberFormat="1" applyFont="1" applyFill="1" applyBorder="1" applyAlignment="1" applyProtection="1">
      <alignment horizontal="left" wrapText="1" indent="1"/>
      <protection locked="0"/>
    </xf>
    <xf numFmtId="0" fontId="40" fillId="4" borderId="0" xfId="0" applyFont="1" applyFill="1" applyBorder="1" applyAlignment="1" applyProtection="1">
      <alignment vertical="top" wrapText="1"/>
      <protection hidden="1"/>
    </xf>
    <xf numFmtId="0" fontId="41" fillId="4" borderId="23" xfId="0" applyFont="1" applyFill="1" applyBorder="1" applyAlignment="1" applyProtection="1">
      <alignment horizontal="left"/>
      <protection locked="0"/>
    </xf>
    <xf numFmtId="0" fontId="41" fillId="4" borderId="15" xfId="0" applyFont="1" applyFill="1" applyBorder="1" applyAlignment="1" applyProtection="1">
      <alignment horizontal="left"/>
      <protection locked="0"/>
    </xf>
    <xf numFmtId="49" fontId="8" fillId="4" borderId="10" xfId="0" applyNumberFormat="1" applyFont="1" applyFill="1" applyBorder="1" applyAlignment="1" applyProtection="1">
      <alignment/>
      <protection locked="0"/>
    </xf>
    <xf numFmtId="172" fontId="8" fillId="4" borderId="37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65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left"/>
      <protection locked="0"/>
    </xf>
    <xf numFmtId="0" fontId="6" fillId="4" borderId="0" xfId="0" applyFont="1" applyFill="1" applyBorder="1" applyAlignment="1" applyProtection="1">
      <alignment horizontal="right" wrapText="1"/>
      <protection locked="0"/>
    </xf>
    <xf numFmtId="0" fontId="0" fillId="4" borderId="15" xfId="0" applyFill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39" xfId="0" applyBorder="1" applyAlignment="1">
      <alignment/>
    </xf>
    <xf numFmtId="0" fontId="6" fillId="4" borderId="0" xfId="0" applyFont="1" applyFill="1" applyBorder="1" applyAlignment="1" applyProtection="1">
      <alignment vertical="top" wrapText="1"/>
      <protection hidden="1"/>
    </xf>
    <xf numFmtId="0" fontId="0" fillId="0" borderId="0" xfId="0" applyBorder="1" applyAlignment="1">
      <alignment vertical="top" wrapText="1"/>
    </xf>
    <xf numFmtId="49" fontId="8" fillId="4" borderId="25" xfId="0" applyNumberFormat="1" applyFont="1" applyFill="1" applyBorder="1" applyAlignment="1" applyProtection="1">
      <alignment/>
      <protection locked="0"/>
    </xf>
    <xf numFmtId="0" fontId="29" fillId="4" borderId="10" xfId="0" applyFont="1" applyFill="1" applyBorder="1" applyAlignment="1" applyProtection="1">
      <alignment vertical="center" wrapText="1"/>
      <protection hidden="1"/>
    </xf>
    <xf numFmtId="0" fontId="30" fillId="0" borderId="10" xfId="0" applyFont="1" applyBorder="1" applyAlignment="1" applyProtection="1">
      <alignment vertical="center" wrapText="1"/>
      <protection hidden="1"/>
    </xf>
    <xf numFmtId="1" fontId="32" fillId="0" borderId="27" xfId="0" applyNumberFormat="1" applyFont="1" applyFill="1" applyBorder="1" applyAlignment="1" applyProtection="1">
      <alignment horizontal="right" vertical="center" indent="1"/>
      <protection hidden="1"/>
    </xf>
    <xf numFmtId="0" fontId="33" fillId="0" borderId="27" xfId="0" applyFont="1" applyBorder="1" applyAlignment="1" applyProtection="1">
      <alignment horizontal="right" vertical="center" indent="1"/>
      <protection hidden="1"/>
    </xf>
    <xf numFmtId="0" fontId="14" fillId="4" borderId="26" xfId="0" applyFont="1" applyFill="1" applyBorder="1" applyAlignment="1" applyProtection="1">
      <alignment horizontal="center" vertical="center"/>
      <protection hidden="1"/>
    </xf>
    <xf numFmtId="0" fontId="14" fillId="4" borderId="0" xfId="0" applyFont="1" applyFill="1" applyBorder="1" applyAlignment="1" applyProtection="1">
      <alignment horizontal="center" vertical="center"/>
      <protection hidden="1"/>
    </xf>
    <xf numFmtId="4" fontId="88" fillId="2" borderId="0" xfId="0" applyNumberFormat="1" applyFont="1" applyFill="1" applyBorder="1" applyAlignment="1" applyProtection="1">
      <alignment horizontal="center" vertical="center" wrapText="1"/>
      <protection hidden="1"/>
    </xf>
    <xf numFmtId="4" fontId="27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44" fillId="0" borderId="0" xfId="0" applyFont="1" applyBorder="1" applyAlignment="1" applyProtection="1">
      <alignment horizontal="center" vertical="center" wrapText="1"/>
      <protection hidden="1"/>
    </xf>
    <xf numFmtId="49" fontId="43" fillId="4" borderId="23" xfId="0" applyNumberFormat="1" applyFont="1" applyFill="1" applyBorder="1" applyAlignment="1" applyProtection="1">
      <alignment horizontal="center"/>
      <protection locked="0"/>
    </xf>
    <xf numFmtId="0" fontId="46" fillId="0" borderId="15" xfId="0" applyFont="1" applyBorder="1" applyAlignment="1" applyProtection="1">
      <alignment horizontal="center"/>
      <protection locked="0"/>
    </xf>
    <xf numFmtId="0" fontId="0" fillId="4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4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6" fillId="0" borderId="10" xfId="0" applyFont="1" applyBorder="1" applyAlignment="1" applyProtection="1">
      <alignment wrapText="1"/>
      <protection hidden="1"/>
    </xf>
    <xf numFmtId="44" fontId="14" fillId="4" borderId="37" xfId="0" applyNumberFormat="1" applyFont="1" applyFill="1" applyBorder="1" applyAlignment="1" applyProtection="1">
      <alignment horizontal="left" wrapText="1" indent="1"/>
      <protection locked="0"/>
    </xf>
    <xf numFmtId="44" fontId="0" fillId="0" borderId="10" xfId="0" applyNumberFormat="1" applyBorder="1" applyAlignment="1" applyProtection="1">
      <alignment horizontal="left" wrapText="1" indent="1"/>
      <protection locked="0"/>
    </xf>
    <xf numFmtId="44" fontId="0" fillId="0" borderId="35" xfId="0" applyNumberFormat="1" applyBorder="1" applyAlignment="1" applyProtection="1">
      <alignment horizontal="left" wrapText="1" indent="1"/>
      <protection locked="0"/>
    </xf>
    <xf numFmtId="3" fontId="14" fillId="0" borderId="26" xfId="0" applyNumberFormat="1" applyFont="1" applyFill="1" applyBorder="1" applyAlignment="1" applyProtection="1">
      <alignment horizontal="left" indent="1"/>
      <protection locked="0"/>
    </xf>
    <xf numFmtId="0" fontId="0" fillId="0" borderId="26" xfId="0" applyFill="1" applyBorder="1" applyAlignment="1" applyProtection="1">
      <alignment horizontal="left" inden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ont>
        <color rgb="FFFF0000"/>
      </font>
      <fill>
        <patternFill>
          <bgColor rgb="FFD9D9FF"/>
        </patternFill>
      </fill>
      <border/>
    </dxf>
    <dxf>
      <font>
        <color rgb="FFFF0000"/>
      </font>
      <border/>
    </dxf>
    <dxf>
      <font>
        <color rgb="FFD9D9FF"/>
      </font>
      <fill>
        <patternFill>
          <bgColor rgb="FFD9D9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ill>
        <patternFill>
          <bgColor rgb="FFEAEAEA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ill>
        <patternFill>
          <bgColor rgb="FFEAEAEA"/>
        </patternFill>
      </fill>
      <border>
        <left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EAEAEA"/>
      <rgbColor rgb="00CCCCFF"/>
      <rgbColor rgb="00000080"/>
      <rgbColor rgb="00FF00FF"/>
      <rgbColor rgb="00FFFF00"/>
      <rgbColor rgb="0000FFFF"/>
      <rgbColor rgb="00800080"/>
      <rgbColor rgb="00800000"/>
      <rgbColor rgb="00DDDDDD"/>
      <rgbColor rgb="00D9D9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0"/>
      <c:depthPercent val="100"/>
      <c:rAngAx val="1"/>
    </c:view3D>
    <c:plotArea>
      <c:layout>
        <c:manualLayout>
          <c:xMode val="edge"/>
          <c:yMode val="edge"/>
          <c:x val="0.00275"/>
          <c:y val="0.046"/>
          <c:w val="1"/>
          <c:h val="0.86375"/>
        </c:manualLayout>
      </c:layout>
      <c:bar3DChart>
        <c:barDir val="bar"/>
        <c:grouping val="clustered"/>
        <c:varyColors val="0"/>
        <c:ser>
          <c:idx val="2"/>
          <c:order val="0"/>
          <c:tx>
            <c:strRef>
              <c:f>'Quick Tax Estimator'!$AA$10</c:f>
              <c:strCache>
                <c:ptCount val="1"/>
                <c:pt idx="0">
                  <c:v>Tax Estimate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5252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'Quick Tax Estimator'!$AB$10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0"/>
          <c:order val="1"/>
          <c:tx>
            <c:strRef>
              <c:f>'Quick Tax Estimator'!$AA$11</c:f>
              <c:strCache>
                <c:ptCount val="1"/>
                <c:pt idx="0">
                  <c:v>Taxes Paid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AFAFFF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'Quick Tax Estimator'!$AB$11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2"/>
          <c:tx>
            <c:strRef>
              <c:f>'Quick Tax Estimator'!$AA$12</c:f>
              <c:strCache>
                <c:ptCount val="1"/>
                <c:pt idx="0">
                  <c:v>(Payment)/Refund</c:v>
                </c:pt>
              </c:strCache>
            </c:strRef>
          </c:tx>
          <c:spPr>
            <a:gradFill rotWithShape="1">
              <a:gsLst>
                <a:gs pos="0">
                  <a:srgbClr val="008000"/>
                </a:gs>
                <a:gs pos="100000">
                  <a:srgbClr val="64B264"/>
                </a:gs>
              </a:gsLst>
              <a:lin ang="0" scaled="1"/>
            </a:gra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'Quick Tax Estimator'!$AB$12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gapWidth val="60"/>
        <c:shape val="box"/>
        <c:axId val="16975467"/>
        <c:axId val="18561476"/>
      </c:bar3DChart>
      <c:catAx>
        <c:axId val="16975467"/>
        <c:scaling>
          <c:orientation val="minMax"/>
        </c:scaling>
        <c:axPos val="l"/>
        <c:delete val="1"/>
        <c:majorTickMark val="out"/>
        <c:minorTickMark val="none"/>
        <c:tickLblPos val="low"/>
        <c:txPr>
          <a:bodyPr/>
          <a:lstStyle/>
          <a:p>
            <a:pPr>
              <a:defRPr lang="en-US" cap="none" sz="600" b="1" i="0" u="none" baseline="0">
                <a:latin typeface="Arial"/>
                <a:ea typeface="Arial"/>
                <a:cs typeface="Arial"/>
              </a:defRPr>
            </a:pPr>
          </a:p>
        </c:txPr>
        <c:crossAx val="18561476"/>
        <c:crosses val="autoZero"/>
        <c:auto val="1"/>
        <c:lblOffset val="100"/>
        <c:noMultiLvlLbl val="0"/>
      </c:catAx>
      <c:valAx>
        <c:axId val="18561476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</a:p>
        </c:txPr>
        <c:crossAx val="169754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675"/>
          <c:y val="0.912"/>
          <c:w val="0.7155"/>
          <c:h val="0.08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DDDDDD"/>
        </a:solidFill>
        <a:ln w="3175">
          <a:solidFill>
            <a:srgbClr val="FFFFFF"/>
          </a:solidFill>
        </a:ln>
      </c:spPr>
      <c:thickness val="0"/>
    </c:sideWall>
    <c:backWall>
      <c:spPr>
        <a:solidFill>
          <a:srgbClr val="DDDDDD"/>
        </a:solidFill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DDDDDD"/>
    </a:solidFill>
    <a:ln w="3175">
      <a:solidFill>
        <a:srgbClr val="969696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37"/>
          <c:w val="0.93"/>
          <c:h val="0.890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'Itemized or Standard Deduction'!$W$10</c:f>
              <c:strCache>
                <c:ptCount val="1"/>
                <c:pt idx="0">
                  <c:v>Itemize Deduction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5252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'Itemized or Standard Deduction'!$X$10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'Itemized or Standard Deduction'!$W$11</c:f>
              <c:strCache>
                <c:ptCount val="1"/>
                <c:pt idx="0">
                  <c:v>Standard Deduction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AFAFFF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'Itemized or Standard Deduction'!$X$11</c:f>
              <c:numCache>
                <c:ptCount val="1"/>
                <c:pt idx="0">
                  <c:v>0</c:v>
                </c:pt>
              </c:numCache>
            </c:numRef>
          </c:val>
        </c:ser>
        <c:gapWidth val="60"/>
        <c:axId val="32835557"/>
        <c:axId val="27084558"/>
      </c:barChart>
      <c:catAx>
        <c:axId val="32835557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50" b="1" i="0" u="none" baseline="0">
                <a:latin typeface="Arial"/>
                <a:ea typeface="Arial"/>
                <a:cs typeface="Arial"/>
              </a:defRPr>
            </a:pPr>
          </a:p>
        </c:txPr>
        <c:crossAx val="27084558"/>
        <c:crosses val="autoZero"/>
        <c:auto val="1"/>
        <c:lblOffset val="100"/>
        <c:noMultiLvlLbl val="0"/>
      </c:catAx>
      <c:valAx>
        <c:axId val="2708455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</a:p>
        </c:txPr>
        <c:crossAx val="32835557"/>
        <c:crossesAt val="1"/>
        <c:crossBetween val="between"/>
        <c:dispUnits/>
      </c:valAx>
      <c:spPr>
        <a:solidFill>
          <a:srgbClr val="DDDDDD"/>
        </a:solidFill>
        <a:ln w="3175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"/>
          <c:y val="0.92975"/>
          <c:w val="0.897"/>
          <c:h val="0.0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DDDDDD"/>
    </a:solidFill>
    <a:ln w="3175">
      <a:solidFill>
        <a:srgbClr val="969696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25"/>
          <c:h val="0.90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'Interest &amp; Dividends'!$B$21</c:f>
              <c:strCache>
                <c:ptCount val="1"/>
                <c:pt idx="0">
                  <c:v>Taxable Interest</c:v>
                </c:pt>
              </c:strCache>
            </c:strRef>
          </c:tx>
          <c:spPr>
            <a:gradFill rotWithShape="1">
              <a:gsLst>
                <a:gs pos="0">
                  <a:srgbClr val="7373C1"/>
                </a:gs>
                <a:gs pos="100000">
                  <a:srgbClr val="9999FF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_(&quot;$&quot;* #,##0_);_(&quot;$&quot;* \(#,##0\);_(&quot;$&quot;* &quot;-&quot;??_);_(@_)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'Interest &amp; Dividends'!$F$21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strRef>
              <c:f>'Interest &amp; Dividends'!$B$40</c:f>
              <c:strCache>
                <c:ptCount val="1"/>
                <c:pt idx="0">
                  <c:v>Total Ordinary Dividends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5252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_(&quot;$&quot;* #,##0_);_(&quot;$&quot;* \(#,##0\);_(&quot;$&quot;* &quot;-&quot;??_);_(@_)" sourceLinked="0"/>
            <c:txPr>
              <a:bodyPr vert="horz" rot="0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'Interest &amp; Dividends'!$E$40:$F$40</c:f>
              <c:numCache>
                <c:ptCount val="2"/>
                <c:pt idx="1">
                  <c:v>0</c:v>
                </c:pt>
              </c:numCache>
            </c:numRef>
          </c:val>
        </c:ser>
        <c:overlap val="100"/>
        <c:gapWidth val="60"/>
        <c:axId val="42434431"/>
        <c:axId val="46365560"/>
      </c:barChart>
      <c:catAx>
        <c:axId val="42434431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525" b="1" i="0" u="none" baseline="0">
                <a:latin typeface="Arial"/>
                <a:ea typeface="Arial"/>
                <a:cs typeface="Arial"/>
              </a:defRPr>
            </a:pPr>
          </a:p>
        </c:txPr>
        <c:crossAx val="46365560"/>
        <c:crosses val="autoZero"/>
        <c:auto val="1"/>
        <c:lblOffset val="100"/>
        <c:noMultiLvlLbl val="0"/>
      </c:catAx>
      <c:valAx>
        <c:axId val="4636556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</a:p>
        </c:txPr>
        <c:crossAx val="42434431"/>
        <c:crossesAt val="1"/>
        <c:crossBetween val="between"/>
        <c:dispUnits/>
      </c:valAx>
      <c:spPr>
        <a:solidFill>
          <a:srgbClr val="DDDDDD"/>
        </a:solidFill>
        <a:ln w="3175">
          <a:solidFill>
            <a:srgbClr val="FFFFFF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8825"/>
          <c:y val="0.921"/>
          <c:w val="0.7765"/>
          <c:h val="0.06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99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DDDDDD"/>
    </a:solidFill>
    <a:ln w="3175">
      <a:solidFill>
        <a:srgbClr val="969696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hyperlink" Target="mailto:support@simpleplanning.net" TargetMode="External" /><Relationship Id="rId4" Type="http://schemas.openxmlformats.org/officeDocument/2006/relationships/hyperlink" Target="http://www.irs.gov/pub/irs-pdf/f1040.pdf" TargetMode="External" /><Relationship Id="rId5" Type="http://schemas.openxmlformats.org/officeDocument/2006/relationships/hyperlink" Target="#'Itemized or Standard Deduction'!A1" /><Relationship Id="rId6" Type="http://schemas.openxmlformats.org/officeDocument/2006/relationships/hyperlink" Target="#'1040 Worksheet'!A1" /><Relationship Id="rId7" Type="http://schemas.openxmlformats.org/officeDocument/2006/relationships/hyperlink" Target="#'Detailed Tax Calculator'!A1" /><Relationship Id="rId8" Type="http://schemas.openxmlformats.org/officeDocument/2006/relationships/hyperlink" Target="#'Quick Tax Estimator'!A1" /><Relationship Id="rId9" Type="http://schemas.openxmlformats.org/officeDocument/2006/relationships/hyperlink" Target="#'Child Tax Credit'!A1" /><Relationship Id="rId10" Type="http://schemas.openxmlformats.org/officeDocument/2006/relationships/hyperlink" Target="#'Interest &amp; Dividends'!A1" /><Relationship Id="rId11" Type="http://schemas.openxmlformats.org/officeDocument/2006/relationships/hyperlink" Target="#'Tax Withholding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Itemized or Standard Deduction'!A1" /><Relationship Id="rId2" Type="http://schemas.openxmlformats.org/officeDocument/2006/relationships/hyperlink" Target="#'1040 Worksheet'!A1" /><Relationship Id="rId3" Type="http://schemas.openxmlformats.org/officeDocument/2006/relationships/image" Target="../media/image1.png" /><Relationship Id="rId4" Type="http://schemas.openxmlformats.org/officeDocument/2006/relationships/hyperlink" Target="http://www.simpleplanning.net/" TargetMode="External" /><Relationship Id="rId5" Type="http://schemas.openxmlformats.org/officeDocument/2006/relationships/hyperlink" Target="http://www.simpleplanning.net/" TargetMode="External" /><Relationship Id="rId6" Type="http://schemas.openxmlformats.org/officeDocument/2006/relationships/hyperlink" Target="#Overview!A1" /><Relationship Id="rId7" Type="http://schemas.openxmlformats.org/officeDocument/2006/relationships/chart" Target="/xl/charts/chart1.xml" /><Relationship Id="rId8" Type="http://schemas.openxmlformats.org/officeDocument/2006/relationships/hyperlink" Target="#'Quick Tax Estimator'!A1" /><Relationship Id="rId9" Type="http://schemas.openxmlformats.org/officeDocument/2006/relationships/hyperlink" Target="#'Child Tax Credit'!A1" /><Relationship Id="rId10" Type="http://schemas.openxmlformats.org/officeDocument/2006/relationships/hyperlink" Target="#'Interest &amp; Dividends'!A1" /><Relationship Id="rId11" Type="http://schemas.openxmlformats.org/officeDocument/2006/relationships/hyperlink" Target="#'Tax Withholding'!A1" /><Relationship Id="rId12" Type="http://schemas.openxmlformats.org/officeDocument/2006/relationships/hyperlink" Target="#'Detailed Tax Calculator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Itemized or Standard Deduction'!A1" /><Relationship Id="rId2" Type="http://schemas.openxmlformats.org/officeDocument/2006/relationships/hyperlink" Target="#'Itemized or Standard Deduction'!A1" /><Relationship Id="rId3" Type="http://schemas.openxmlformats.org/officeDocument/2006/relationships/hyperlink" Target="#'1040 Worksheet'!A1" /><Relationship Id="rId4" Type="http://schemas.openxmlformats.org/officeDocument/2006/relationships/hyperlink" Target="#Overview!A1" /><Relationship Id="rId5" Type="http://schemas.openxmlformats.org/officeDocument/2006/relationships/hyperlink" Target="#'Quick Tax Estimator'!A1" /><Relationship Id="rId6" Type="http://schemas.openxmlformats.org/officeDocument/2006/relationships/hyperlink" Target="#'Child Tax Credit'!A1" /><Relationship Id="rId7" Type="http://schemas.openxmlformats.org/officeDocument/2006/relationships/hyperlink" Target="#'Interest &amp; Dividends'!A1" /><Relationship Id="rId8" Type="http://schemas.openxmlformats.org/officeDocument/2006/relationships/hyperlink" Target="#'Tax Withholding'!A1" /><Relationship Id="rId9" Type="http://schemas.openxmlformats.org/officeDocument/2006/relationships/hyperlink" Target="#'Interest &amp; Dividends'!A1" /><Relationship Id="rId10" Type="http://schemas.openxmlformats.org/officeDocument/2006/relationships/hyperlink" Target="#'Child Tax Credit'!A1" /><Relationship Id="rId11" Type="http://schemas.openxmlformats.org/officeDocument/2006/relationships/hyperlink" Target="#'Detailed Tax Calculator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hyperlink" Target="http://www.irs.gov/pub/irs-pdf/f1040sab.pdf" TargetMode="External" /><Relationship Id="rId3" Type="http://schemas.openxmlformats.org/officeDocument/2006/relationships/hyperlink" Target="#'Detailed Tax Calculator'!A1" /><Relationship Id="rId4" Type="http://schemas.openxmlformats.org/officeDocument/2006/relationships/hyperlink" Target="#'Itemized or Standard Deduction'!A1" /><Relationship Id="rId5" Type="http://schemas.openxmlformats.org/officeDocument/2006/relationships/hyperlink" Target="#'1040 Worksheet'!A1" /><Relationship Id="rId6" Type="http://schemas.openxmlformats.org/officeDocument/2006/relationships/hyperlink" Target="#Overview!A1" /><Relationship Id="rId7" Type="http://schemas.openxmlformats.org/officeDocument/2006/relationships/hyperlink" Target="#'Quick Tax Estimator'!A1" /><Relationship Id="rId8" Type="http://schemas.openxmlformats.org/officeDocument/2006/relationships/hyperlink" Target="#'Child Tax Credit'!A1" /><Relationship Id="rId9" Type="http://schemas.openxmlformats.org/officeDocument/2006/relationships/hyperlink" Target="#'Interest &amp; Dividends'!A1" /><Relationship Id="rId10" Type="http://schemas.openxmlformats.org/officeDocument/2006/relationships/hyperlink" Target="#'Tax Withholding'!A1" /><Relationship Id="rId11" Type="http://schemas.openxmlformats.org/officeDocument/2006/relationships/hyperlink" Target="#'Detailed Tax Calculator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hyperlink" Target="#'Itemized or Standard Deduction'!A1" /><Relationship Id="rId3" Type="http://schemas.openxmlformats.org/officeDocument/2006/relationships/hyperlink" Target="#'1040 Worksheet'!A1" /><Relationship Id="rId4" Type="http://schemas.openxmlformats.org/officeDocument/2006/relationships/hyperlink" Target="#Overview!A1" /><Relationship Id="rId5" Type="http://schemas.openxmlformats.org/officeDocument/2006/relationships/hyperlink" Target="#'Quick Tax Estimator'!A1" /><Relationship Id="rId6" Type="http://schemas.openxmlformats.org/officeDocument/2006/relationships/hyperlink" Target="#'Child Tax Credit'!A1" /><Relationship Id="rId7" Type="http://schemas.openxmlformats.org/officeDocument/2006/relationships/hyperlink" Target="#'Interest &amp; Dividends'!A1" /><Relationship Id="rId8" Type="http://schemas.openxmlformats.org/officeDocument/2006/relationships/hyperlink" Target="#'Tax Withholding'!A1" /><Relationship Id="rId9" Type="http://schemas.openxmlformats.org/officeDocument/2006/relationships/hyperlink" Target="#'Detailed Tax Calculator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Itemized or Standard Deduction'!A1" /><Relationship Id="rId2" Type="http://schemas.openxmlformats.org/officeDocument/2006/relationships/hyperlink" Target="#'1040 Worksheet'!A1" /><Relationship Id="rId3" Type="http://schemas.openxmlformats.org/officeDocument/2006/relationships/hyperlink" Target="#Overview!A1" /><Relationship Id="rId4" Type="http://schemas.openxmlformats.org/officeDocument/2006/relationships/hyperlink" Target="#'Quick Tax Estimator'!A1" /><Relationship Id="rId5" Type="http://schemas.openxmlformats.org/officeDocument/2006/relationships/hyperlink" Target="#'Child Tax Credit'!A1" /><Relationship Id="rId6" Type="http://schemas.openxmlformats.org/officeDocument/2006/relationships/hyperlink" Target="#'Interest &amp; Dividends'!A1" /><Relationship Id="rId7" Type="http://schemas.openxmlformats.org/officeDocument/2006/relationships/hyperlink" Target="#'Tax Withholding'!A1" /><Relationship Id="rId8" Type="http://schemas.openxmlformats.org/officeDocument/2006/relationships/hyperlink" Target="#'Detailed Tax Calculator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Itemized or Standard Deduction'!A1" /><Relationship Id="rId2" Type="http://schemas.openxmlformats.org/officeDocument/2006/relationships/hyperlink" Target="#'1040 Worksheet'!A1" /><Relationship Id="rId3" Type="http://schemas.openxmlformats.org/officeDocument/2006/relationships/hyperlink" Target="#Overview!A1" /><Relationship Id="rId4" Type="http://schemas.openxmlformats.org/officeDocument/2006/relationships/hyperlink" Target="#'Quick Tax Estimator'!A1" /><Relationship Id="rId5" Type="http://schemas.openxmlformats.org/officeDocument/2006/relationships/hyperlink" Target="#'Child Tax Credit'!A1" /><Relationship Id="rId6" Type="http://schemas.openxmlformats.org/officeDocument/2006/relationships/hyperlink" Target="#'Interest &amp; Dividends'!A1" /><Relationship Id="rId7" Type="http://schemas.openxmlformats.org/officeDocument/2006/relationships/hyperlink" Target="#'Tax Withholding'!A1" /><Relationship Id="rId8" Type="http://schemas.openxmlformats.org/officeDocument/2006/relationships/hyperlink" Target="http://www.irs.gov/pub/irs-pdf/fw4.pdf" TargetMode="External" /><Relationship Id="rId9" Type="http://schemas.openxmlformats.org/officeDocument/2006/relationships/hyperlink" Target="#'Itemized or Standard Deduction'!A1" /><Relationship Id="rId10" Type="http://schemas.openxmlformats.org/officeDocument/2006/relationships/hyperlink" Target="#'Detailed Tax Calculator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http://www.irs.gov/pub/irs-pdf/f1040.pdf" TargetMode="External" /><Relationship Id="rId2" Type="http://schemas.openxmlformats.org/officeDocument/2006/relationships/hyperlink" Target="http://www.irs.gov/pub/irs-pdf/i1040gi.pdf" TargetMode="External" /><Relationship Id="rId3" Type="http://schemas.openxmlformats.org/officeDocument/2006/relationships/hyperlink" Target="#'Itemized or Standard Deduction'!A1" /><Relationship Id="rId4" Type="http://schemas.openxmlformats.org/officeDocument/2006/relationships/hyperlink" Target="#'1040 Worksheet'!A1" /><Relationship Id="rId5" Type="http://schemas.openxmlformats.org/officeDocument/2006/relationships/hyperlink" Target="#Overview!A1" /><Relationship Id="rId6" Type="http://schemas.openxmlformats.org/officeDocument/2006/relationships/hyperlink" Target="#'Quick Tax Estimator'!A1" /><Relationship Id="rId7" Type="http://schemas.openxmlformats.org/officeDocument/2006/relationships/hyperlink" Target="#'Child Tax Credit'!A1" /><Relationship Id="rId8" Type="http://schemas.openxmlformats.org/officeDocument/2006/relationships/hyperlink" Target="#'Interest &amp; Dividends'!A1" /><Relationship Id="rId9" Type="http://schemas.openxmlformats.org/officeDocument/2006/relationships/hyperlink" Target="#'Tax Withholding'!A1" /><Relationship Id="rId10" Type="http://schemas.openxmlformats.org/officeDocument/2006/relationships/hyperlink" Target="#'Detailed Tax Calculator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47625</xdr:rowOff>
    </xdr:from>
    <xdr:to>
      <xdr:col>3</xdr:col>
      <xdr:colOff>514350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09550"/>
          <a:ext cx="8763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2</xdr:row>
      <xdr:rowOff>85725</xdr:rowOff>
    </xdr:from>
    <xdr:to>
      <xdr:col>7</xdr:col>
      <xdr:colOff>533400</xdr:colOff>
      <xdr:row>5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5400" y="409575"/>
          <a:ext cx="2343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142875</xdr:colOff>
      <xdr:row>2</xdr:row>
      <xdr:rowOff>19050</xdr:rowOff>
    </xdr:from>
    <xdr:ext cx="2486025" cy="428625"/>
    <xdr:sp>
      <xdr:nvSpPr>
        <xdr:cNvPr id="3" name="Rectangle 3">
          <a:hlinkClick r:id="rId3"/>
        </xdr:cNvPr>
        <xdr:cNvSpPr>
          <a:spLocks/>
        </xdr:cNvSpPr>
      </xdr:nvSpPr>
      <xdr:spPr>
        <a:xfrm>
          <a:off x="4781550" y="342900"/>
          <a:ext cx="2486025" cy="428625"/>
        </a:xfrm>
        <a:prstGeom prst="roundRect">
          <a:avLst/>
        </a:prstGeom>
        <a:gradFill rotWithShape="1">
          <a:gsLst>
            <a:gs pos="0">
              <a:srgbClr val="F8F8F8"/>
            </a:gs>
            <a:gs pos="100000">
              <a:srgbClr val="C8C8C8"/>
            </a:gs>
          </a:gsLst>
          <a:lin ang="5400000" scaled="1"/>
        </a:gradFill>
        <a:ln w="25400" cmpd="sng">
          <a:solidFill>
            <a:srgbClr val="0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</a:rPr>
            <a:t>Questions?</a:t>
          </a:r>
          <a:r>
            <a:rPr lang="en-US" cap="none" sz="900" b="0" i="0" u="none" baseline="0">
              <a:solidFill>
                <a:srgbClr val="0000FF"/>
              </a:solidFill>
            </a:rPr>
            <a:t>
Email us at </a:t>
          </a:r>
          <a:r>
            <a:rPr lang="en-US" cap="none" sz="900" b="1" i="0" u="none" baseline="0">
              <a:solidFill>
                <a:srgbClr val="0000FF"/>
              </a:solidFill>
            </a:rPr>
            <a:t>support@simpleplanning.net</a:t>
          </a:r>
        </a:p>
      </xdr:txBody>
    </xdr:sp>
    <xdr:clientData/>
  </xdr:oneCellAnchor>
  <xdr:twoCellAnchor>
    <xdr:from>
      <xdr:col>0</xdr:col>
      <xdr:colOff>361950</xdr:colOff>
      <xdr:row>0</xdr:row>
      <xdr:rowOff>123825</xdr:rowOff>
    </xdr:from>
    <xdr:to>
      <xdr:col>7</xdr:col>
      <xdr:colOff>695325</xdr:colOff>
      <xdr:row>6</xdr:row>
      <xdr:rowOff>95250</xdr:rowOff>
    </xdr:to>
    <xdr:sp>
      <xdr:nvSpPr>
        <xdr:cNvPr id="4" name="Rectangle 4"/>
        <xdr:cNvSpPr>
          <a:spLocks/>
        </xdr:cNvSpPr>
      </xdr:nvSpPr>
      <xdr:spPr>
        <a:xfrm>
          <a:off x="361950" y="123825"/>
          <a:ext cx="3438525" cy="942975"/>
        </a:xfrm>
        <a:prstGeom prst="rect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352425</xdr:colOff>
      <xdr:row>7</xdr:row>
      <xdr:rowOff>76200</xdr:rowOff>
    </xdr:from>
    <xdr:to>
      <xdr:col>15</xdr:col>
      <xdr:colOff>142875</xdr:colOff>
      <xdr:row>8</xdr:row>
      <xdr:rowOff>152400</xdr:rowOff>
    </xdr:to>
    <xdr:sp>
      <xdr:nvSpPr>
        <xdr:cNvPr id="5" name="Rectangle 5"/>
        <xdr:cNvSpPr>
          <a:spLocks/>
        </xdr:cNvSpPr>
      </xdr:nvSpPr>
      <xdr:spPr>
        <a:xfrm>
          <a:off x="352425" y="1209675"/>
          <a:ext cx="8372475" cy="238125"/>
        </a:xfrm>
        <a:prstGeom prst="rect">
          <a:avLst/>
        </a:prstGeom>
        <a:gradFill rotWithShape="1">
          <a:gsLst>
            <a:gs pos="0">
              <a:srgbClr val="504C98"/>
            </a:gs>
            <a:gs pos="100000">
              <a:srgbClr val="00008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    Tax Calculator - Overview</a:t>
          </a:r>
        </a:p>
      </xdr:txBody>
    </xdr:sp>
    <xdr:clientData/>
  </xdr:twoCellAnchor>
  <xdr:twoCellAnchor>
    <xdr:from>
      <xdr:col>0</xdr:col>
      <xdr:colOff>361950</xdr:colOff>
      <xdr:row>8</xdr:row>
      <xdr:rowOff>152400</xdr:rowOff>
    </xdr:from>
    <xdr:to>
      <xdr:col>15</xdr:col>
      <xdr:colOff>133350</xdr:colOff>
      <xdr:row>55</xdr:row>
      <xdr:rowOff>123825</xdr:rowOff>
    </xdr:to>
    <xdr:sp>
      <xdr:nvSpPr>
        <xdr:cNvPr id="6" name="Rectangle 6"/>
        <xdr:cNvSpPr>
          <a:spLocks/>
        </xdr:cNvSpPr>
      </xdr:nvSpPr>
      <xdr:spPr>
        <a:xfrm>
          <a:off x="361950" y="1447800"/>
          <a:ext cx="8353425" cy="7581900"/>
        </a:xfrm>
        <a:prstGeom prst="rect">
          <a:avLst/>
        </a:prstGeom>
        <a:noFill/>
        <a:ln w="1587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13</xdr:row>
      <xdr:rowOff>152400</xdr:rowOff>
    </xdr:from>
    <xdr:to>
      <xdr:col>7</xdr:col>
      <xdr:colOff>762000</xdr:colOff>
      <xdr:row>15</xdr:row>
      <xdr:rowOff>0</xdr:rowOff>
    </xdr:to>
    <xdr:sp>
      <xdr:nvSpPr>
        <xdr:cNvPr id="7" name="Rectangle 7"/>
        <xdr:cNvSpPr>
          <a:spLocks/>
        </xdr:cNvSpPr>
      </xdr:nvSpPr>
      <xdr:spPr>
        <a:xfrm>
          <a:off x="3324225" y="2257425"/>
          <a:ext cx="542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$400</a:t>
          </a:r>
        </a:p>
      </xdr:txBody>
    </xdr:sp>
    <xdr:clientData/>
  </xdr:twoCellAnchor>
  <xdr:twoCellAnchor>
    <xdr:from>
      <xdr:col>8</xdr:col>
      <xdr:colOff>476250</xdr:colOff>
      <xdr:row>31</xdr:row>
      <xdr:rowOff>76200</xdr:rowOff>
    </xdr:from>
    <xdr:to>
      <xdr:col>11</xdr:col>
      <xdr:colOff>0</xdr:colOff>
      <xdr:row>34</xdr:row>
      <xdr:rowOff>95250</xdr:rowOff>
    </xdr:to>
    <xdr:sp>
      <xdr:nvSpPr>
        <xdr:cNvPr id="8" name="Rectangle 15">
          <a:hlinkClick r:id="rId4"/>
        </xdr:cNvPr>
        <xdr:cNvSpPr>
          <a:spLocks/>
        </xdr:cNvSpPr>
      </xdr:nvSpPr>
      <xdr:spPr>
        <a:xfrm>
          <a:off x="4505325" y="5095875"/>
          <a:ext cx="1352550" cy="504825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DBDBDB"/>
            </a:gs>
          </a:gsLst>
          <a:lin ang="5400000" scaled="1"/>
        </a:gra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Click here to download official form 1040 from www.irs.gov</a:t>
          </a:r>
        </a:p>
      </xdr:txBody>
    </xdr:sp>
    <xdr:clientData/>
  </xdr:twoCellAnchor>
  <xdr:twoCellAnchor editAs="absolute">
    <xdr:from>
      <xdr:col>13</xdr:col>
      <xdr:colOff>19050</xdr:colOff>
      <xdr:row>10</xdr:row>
      <xdr:rowOff>28575</xdr:rowOff>
    </xdr:from>
    <xdr:to>
      <xdr:col>14</xdr:col>
      <xdr:colOff>95250</xdr:colOff>
      <xdr:row>12</xdr:row>
      <xdr:rowOff>142875</xdr:rowOff>
    </xdr:to>
    <xdr:sp>
      <xdr:nvSpPr>
        <xdr:cNvPr id="9" name="Rectangle 22">
          <a:hlinkClick r:id="rId5"/>
        </xdr:cNvPr>
        <xdr:cNvSpPr>
          <a:spLocks/>
        </xdr:cNvSpPr>
      </xdr:nvSpPr>
      <xdr:spPr>
        <a:xfrm rot="5400000">
          <a:off x="6867525" y="16478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Itemized or Standard Deduction?</a:t>
          </a:r>
        </a:p>
      </xdr:txBody>
    </xdr:sp>
    <xdr:clientData/>
  </xdr:twoCellAnchor>
  <xdr:twoCellAnchor editAs="absolute">
    <xdr:from>
      <xdr:col>13</xdr:col>
      <xdr:colOff>428625</xdr:colOff>
      <xdr:row>13</xdr:row>
      <xdr:rowOff>76200</xdr:rowOff>
    </xdr:from>
    <xdr:to>
      <xdr:col>14</xdr:col>
      <xdr:colOff>504825</xdr:colOff>
      <xdr:row>16</xdr:row>
      <xdr:rowOff>28575</xdr:rowOff>
    </xdr:to>
    <xdr:sp>
      <xdr:nvSpPr>
        <xdr:cNvPr id="10" name="Rectangle 23">
          <a:hlinkClick r:id="rId6"/>
        </xdr:cNvPr>
        <xdr:cNvSpPr>
          <a:spLocks/>
        </xdr:cNvSpPr>
      </xdr:nvSpPr>
      <xdr:spPr>
        <a:xfrm rot="5400000">
          <a:off x="7277100" y="21812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1040 Worksheet</a:t>
          </a:r>
        </a:p>
      </xdr:txBody>
    </xdr:sp>
    <xdr:clientData/>
  </xdr:twoCellAnchor>
  <xdr:twoCellAnchor>
    <xdr:from>
      <xdr:col>11</xdr:col>
      <xdr:colOff>257175</xdr:colOff>
      <xdr:row>10</xdr:row>
      <xdr:rowOff>28575</xdr:rowOff>
    </xdr:from>
    <xdr:to>
      <xdr:col>12</xdr:col>
      <xdr:colOff>561975</xdr:colOff>
      <xdr:row>12</xdr:row>
      <xdr:rowOff>142875</xdr:rowOff>
    </xdr:to>
    <xdr:sp>
      <xdr:nvSpPr>
        <xdr:cNvPr id="11" name="Rectangle 24">
          <a:hlinkClick r:id="rId7"/>
        </xdr:cNvPr>
        <xdr:cNvSpPr>
          <a:spLocks/>
        </xdr:cNvSpPr>
      </xdr:nvSpPr>
      <xdr:spPr>
        <a:xfrm rot="5400000">
          <a:off x="6115050" y="16478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Detailed Tax
Calculator</a:t>
          </a:r>
        </a:p>
      </xdr:txBody>
    </xdr:sp>
    <xdr:clientData/>
  </xdr:twoCellAnchor>
  <xdr:twoCellAnchor>
    <xdr:from>
      <xdr:col>10</xdr:col>
      <xdr:colOff>114300</xdr:colOff>
      <xdr:row>10</xdr:row>
      <xdr:rowOff>28575</xdr:rowOff>
    </xdr:from>
    <xdr:to>
      <xdr:col>11</xdr:col>
      <xdr:colOff>190500</xdr:colOff>
      <xdr:row>12</xdr:row>
      <xdr:rowOff>142875</xdr:rowOff>
    </xdr:to>
    <xdr:sp>
      <xdr:nvSpPr>
        <xdr:cNvPr id="12" name="Rectangle 25">
          <a:hlinkClick r:id="rId8"/>
        </xdr:cNvPr>
        <xdr:cNvSpPr>
          <a:spLocks/>
        </xdr:cNvSpPr>
      </xdr:nvSpPr>
      <xdr:spPr>
        <a:xfrm rot="5400000">
          <a:off x="5362575" y="16478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Quick Tax
Estimator</a:t>
          </a:r>
        </a:p>
      </xdr:txBody>
    </xdr:sp>
    <xdr:clientData/>
  </xdr:twoCellAnchor>
  <xdr:twoCellAnchor editAs="absolute">
    <xdr:from>
      <xdr:col>10</xdr:col>
      <xdr:colOff>523875</xdr:colOff>
      <xdr:row>13</xdr:row>
      <xdr:rowOff>76200</xdr:rowOff>
    </xdr:from>
    <xdr:to>
      <xdr:col>12</xdr:col>
      <xdr:colOff>219075</xdr:colOff>
      <xdr:row>16</xdr:row>
      <xdr:rowOff>28575</xdr:rowOff>
    </xdr:to>
    <xdr:sp>
      <xdr:nvSpPr>
        <xdr:cNvPr id="13" name="Rectangle 26">
          <a:hlinkClick r:id="rId9"/>
        </xdr:cNvPr>
        <xdr:cNvSpPr>
          <a:spLocks/>
        </xdr:cNvSpPr>
      </xdr:nvSpPr>
      <xdr:spPr>
        <a:xfrm rot="5400000">
          <a:off x="5772150" y="21812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Child Tax Credit Worksheet</a:t>
          </a:r>
        </a:p>
      </xdr:txBody>
    </xdr:sp>
    <xdr:clientData/>
  </xdr:twoCellAnchor>
  <xdr:twoCellAnchor editAs="absolute">
    <xdr:from>
      <xdr:col>14</xdr:col>
      <xdr:colOff>161925</xdr:colOff>
      <xdr:row>10</xdr:row>
      <xdr:rowOff>28575</xdr:rowOff>
    </xdr:from>
    <xdr:to>
      <xdr:col>14</xdr:col>
      <xdr:colOff>847725</xdr:colOff>
      <xdr:row>12</xdr:row>
      <xdr:rowOff>142875</xdr:rowOff>
    </xdr:to>
    <xdr:sp>
      <xdr:nvSpPr>
        <xdr:cNvPr id="14" name="Rectangle 27">
          <a:hlinkClick r:id="rId10"/>
        </xdr:cNvPr>
        <xdr:cNvSpPr>
          <a:spLocks/>
        </xdr:cNvSpPr>
      </xdr:nvSpPr>
      <xdr:spPr>
        <a:xfrm rot="5400000">
          <a:off x="7620000" y="16478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Interest &amp; Dividends Worksheet</a:t>
          </a:r>
        </a:p>
      </xdr:txBody>
    </xdr:sp>
    <xdr:clientData/>
  </xdr:twoCellAnchor>
  <xdr:twoCellAnchor editAs="absolute">
    <xdr:from>
      <xdr:col>12</xdr:col>
      <xdr:colOff>285750</xdr:colOff>
      <xdr:row>13</xdr:row>
      <xdr:rowOff>76200</xdr:rowOff>
    </xdr:from>
    <xdr:to>
      <xdr:col>13</xdr:col>
      <xdr:colOff>361950</xdr:colOff>
      <xdr:row>16</xdr:row>
      <xdr:rowOff>28575</xdr:rowOff>
    </xdr:to>
    <xdr:sp>
      <xdr:nvSpPr>
        <xdr:cNvPr id="15" name="Rectangle 28">
          <a:hlinkClick r:id="rId11"/>
        </xdr:cNvPr>
        <xdr:cNvSpPr>
          <a:spLocks/>
        </xdr:cNvSpPr>
      </xdr:nvSpPr>
      <xdr:spPr>
        <a:xfrm rot="5400000">
          <a:off x="6524625" y="21812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W-4 Tax Withholding Calculator</a:t>
          </a:r>
        </a:p>
      </xdr:txBody>
    </xdr:sp>
    <xdr:clientData/>
  </xdr:twoCellAnchor>
  <xdr:twoCellAnchor>
    <xdr:from>
      <xdr:col>9</xdr:col>
      <xdr:colOff>390525</xdr:colOff>
      <xdr:row>11</xdr:row>
      <xdr:rowOff>19050</xdr:rowOff>
    </xdr:from>
    <xdr:to>
      <xdr:col>10</xdr:col>
      <xdr:colOff>9525</xdr:colOff>
      <xdr:row>11</xdr:row>
      <xdr:rowOff>133350</xdr:rowOff>
    </xdr:to>
    <xdr:sp>
      <xdr:nvSpPr>
        <xdr:cNvPr id="16" name="AutoShape 29"/>
        <xdr:cNvSpPr>
          <a:spLocks/>
        </xdr:cNvSpPr>
      </xdr:nvSpPr>
      <xdr:spPr>
        <a:xfrm>
          <a:off x="5029200" y="1800225"/>
          <a:ext cx="228600" cy="114300"/>
        </a:xfrm>
        <a:prstGeom prst="rightArrow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123825</xdr:rowOff>
    </xdr:from>
    <xdr:to>
      <xdr:col>19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525" y="609600"/>
          <a:ext cx="11325225" cy="381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7</xdr:row>
      <xdr:rowOff>9525</xdr:rowOff>
    </xdr:from>
    <xdr:to>
      <xdr:col>6</xdr:col>
      <xdr:colOff>142875</xdr:colOff>
      <xdr:row>7</xdr:row>
      <xdr:rowOff>247650</xdr:rowOff>
    </xdr:to>
    <xdr:sp>
      <xdr:nvSpPr>
        <xdr:cNvPr id="2" name="Rectangle 3"/>
        <xdr:cNvSpPr>
          <a:spLocks/>
        </xdr:cNvSpPr>
      </xdr:nvSpPr>
      <xdr:spPr>
        <a:xfrm>
          <a:off x="295275" y="1371600"/>
          <a:ext cx="3781425" cy="238125"/>
        </a:xfrm>
        <a:prstGeom prst="rect">
          <a:avLst/>
        </a:prstGeom>
        <a:gradFill rotWithShape="1">
          <a:gsLst>
            <a:gs pos="0">
              <a:srgbClr val="000080"/>
            </a:gs>
            <a:gs pos="100000">
              <a:srgbClr val="D9D9F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Tax Assumptions </a:t>
          </a:r>
        </a:p>
      </xdr:txBody>
    </xdr:sp>
    <xdr:clientData/>
  </xdr:twoCellAnchor>
  <xdr:twoCellAnchor editAs="absolute">
    <xdr:from>
      <xdr:col>3</xdr:col>
      <xdr:colOff>180975</xdr:colOff>
      <xdr:row>0</xdr:row>
      <xdr:rowOff>85725</xdr:rowOff>
    </xdr:from>
    <xdr:to>
      <xdr:col>4</xdr:col>
      <xdr:colOff>257175</xdr:colOff>
      <xdr:row>3</xdr:row>
      <xdr:rowOff>38100</xdr:rowOff>
    </xdr:to>
    <xdr:sp>
      <xdr:nvSpPr>
        <xdr:cNvPr id="3" name="Rectangle 4">
          <a:hlinkClick r:id="rId1"/>
        </xdr:cNvPr>
        <xdr:cNvSpPr>
          <a:spLocks/>
        </xdr:cNvSpPr>
      </xdr:nvSpPr>
      <xdr:spPr>
        <a:xfrm rot="5400000">
          <a:off x="1809750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Itemized or Standard Deduction?</a:t>
          </a:r>
        </a:p>
      </xdr:txBody>
    </xdr:sp>
    <xdr:clientData/>
  </xdr:twoCellAnchor>
  <xdr:twoCellAnchor editAs="absolute">
    <xdr:from>
      <xdr:col>8</xdr:col>
      <xdr:colOff>123825</xdr:colOff>
      <xdr:row>0</xdr:row>
      <xdr:rowOff>85725</xdr:rowOff>
    </xdr:from>
    <xdr:to>
      <xdr:col>9</xdr:col>
      <xdr:colOff>476250</xdr:colOff>
      <xdr:row>3</xdr:row>
      <xdr:rowOff>38100</xdr:rowOff>
    </xdr:to>
    <xdr:sp>
      <xdr:nvSpPr>
        <xdr:cNvPr id="4" name="Rectangle 6">
          <a:hlinkClick r:id="rId2"/>
        </xdr:cNvPr>
        <xdr:cNvSpPr>
          <a:spLocks/>
        </xdr:cNvSpPr>
      </xdr:nvSpPr>
      <xdr:spPr>
        <a:xfrm rot="5400000">
          <a:off x="4819650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1040 Worksheet</a:t>
          </a:r>
        </a:p>
      </xdr:txBody>
    </xdr:sp>
    <xdr:clientData/>
  </xdr:twoCellAnchor>
  <xdr:twoCellAnchor editAs="oneCell">
    <xdr:from>
      <xdr:col>10</xdr:col>
      <xdr:colOff>247650</xdr:colOff>
      <xdr:row>5</xdr:row>
      <xdr:rowOff>38100</xdr:rowOff>
    </xdr:from>
    <xdr:to>
      <xdr:col>12</xdr:col>
      <xdr:colOff>457200</xdr:colOff>
      <xdr:row>5</xdr:row>
      <xdr:rowOff>257175</xdr:rowOff>
    </xdr:to>
    <xdr:pic>
      <xdr:nvPicPr>
        <xdr:cNvPr id="5" name="Picture 7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847725"/>
          <a:ext cx="1428750" cy="219075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absolute">
    <xdr:from>
      <xdr:col>9</xdr:col>
      <xdr:colOff>542925</xdr:colOff>
      <xdr:row>0</xdr:row>
      <xdr:rowOff>85725</xdr:rowOff>
    </xdr:from>
    <xdr:to>
      <xdr:col>11</xdr:col>
      <xdr:colOff>9525</xdr:colOff>
      <xdr:row>3</xdr:row>
      <xdr:rowOff>38100</xdr:rowOff>
    </xdr:to>
    <xdr:sp>
      <xdr:nvSpPr>
        <xdr:cNvPr id="6" name="Rectangle 8">
          <a:hlinkClick r:id="rId6"/>
        </xdr:cNvPr>
        <xdr:cNvSpPr>
          <a:spLocks/>
        </xdr:cNvSpPr>
      </xdr:nvSpPr>
      <xdr:spPr>
        <a:xfrm rot="5400000">
          <a:off x="5572125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Overview</a:t>
          </a:r>
        </a:p>
      </xdr:txBody>
    </xdr:sp>
    <xdr:clientData/>
  </xdr:twoCellAnchor>
  <xdr:twoCellAnchor>
    <xdr:from>
      <xdr:col>10</xdr:col>
      <xdr:colOff>0</xdr:colOff>
      <xdr:row>20</xdr:row>
      <xdr:rowOff>9525</xdr:rowOff>
    </xdr:from>
    <xdr:to>
      <xdr:col>12</xdr:col>
      <xdr:colOff>742950</xdr:colOff>
      <xdr:row>21</xdr:row>
      <xdr:rowOff>57150</xdr:rowOff>
    </xdr:to>
    <xdr:sp>
      <xdr:nvSpPr>
        <xdr:cNvPr id="7" name="Rectangle 11"/>
        <xdr:cNvSpPr>
          <a:spLocks/>
        </xdr:cNvSpPr>
      </xdr:nvSpPr>
      <xdr:spPr>
        <a:xfrm>
          <a:off x="5638800" y="3819525"/>
          <a:ext cx="1962150" cy="219075"/>
        </a:xfrm>
        <a:prstGeom prst="rect">
          <a:avLst/>
        </a:prstGeom>
        <a:gradFill rotWithShape="1">
          <a:gsLst>
            <a:gs pos="0">
              <a:srgbClr val="000080"/>
            </a:gs>
            <a:gs pos="100000">
              <a:srgbClr val="D9D9F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Results</a:t>
          </a:r>
        </a:p>
      </xdr:txBody>
    </xdr:sp>
    <xdr:clientData/>
  </xdr:twoCellAnchor>
  <xdr:twoCellAnchor>
    <xdr:from>
      <xdr:col>8</xdr:col>
      <xdr:colOff>38100</xdr:colOff>
      <xdr:row>6</xdr:row>
      <xdr:rowOff>114300</xdr:rowOff>
    </xdr:from>
    <xdr:to>
      <xdr:col>14</xdr:col>
      <xdr:colOff>247650</xdr:colOff>
      <xdr:row>17</xdr:row>
      <xdr:rowOff>161925</xdr:rowOff>
    </xdr:to>
    <xdr:graphicFrame>
      <xdr:nvGraphicFramePr>
        <xdr:cNvPr id="8" name="Chart 12"/>
        <xdr:cNvGraphicFramePr/>
      </xdr:nvGraphicFramePr>
      <xdr:xfrm>
        <a:off x="4733925" y="1314450"/>
        <a:ext cx="3800475" cy="2143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47625</xdr:colOff>
      <xdr:row>6</xdr:row>
      <xdr:rowOff>57150</xdr:rowOff>
    </xdr:from>
    <xdr:to>
      <xdr:col>14</xdr:col>
      <xdr:colOff>247650</xdr:colOff>
      <xdr:row>7</xdr:row>
      <xdr:rowOff>114300</xdr:rowOff>
    </xdr:to>
    <xdr:sp>
      <xdr:nvSpPr>
        <xdr:cNvPr id="9" name="Rectangle 14"/>
        <xdr:cNvSpPr>
          <a:spLocks/>
        </xdr:cNvSpPr>
      </xdr:nvSpPr>
      <xdr:spPr>
        <a:xfrm>
          <a:off x="4743450" y="1257300"/>
          <a:ext cx="3790950" cy="219075"/>
        </a:xfrm>
        <a:prstGeom prst="rect">
          <a:avLst/>
        </a:prstGeom>
        <a:gradFill rotWithShape="1">
          <a:gsLst>
            <a:gs pos="0">
              <a:srgbClr val="969696"/>
            </a:gs>
            <a:gs pos="50000">
              <a:srgbClr val="DDDDDD"/>
            </a:gs>
            <a:gs pos="100000">
              <a:srgbClr val="969696"/>
            </a:gs>
          </a:gsLst>
          <a:lin ang="0" scaled="1"/>
        </a:gradFill>
        <a:ln w="15875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333333"/>
              </a:solidFill>
            </a:rPr>
            <a:t>Quick Tax Estimate</a:t>
          </a:r>
        </a:p>
      </xdr:txBody>
    </xdr:sp>
    <xdr:clientData/>
  </xdr:twoCellAnchor>
  <xdr:twoCellAnchor editAs="absolute">
    <xdr:from>
      <xdr:col>1</xdr:col>
      <xdr:colOff>19050</xdr:colOff>
      <xdr:row>5</xdr:row>
      <xdr:rowOff>57150</xdr:rowOff>
    </xdr:from>
    <xdr:to>
      <xdr:col>4</xdr:col>
      <xdr:colOff>752475</xdr:colOff>
      <xdr:row>5</xdr:row>
      <xdr:rowOff>323850</xdr:rowOff>
    </xdr:to>
    <xdr:sp>
      <xdr:nvSpPr>
        <xdr:cNvPr id="10" name="Rectangle 20"/>
        <xdr:cNvSpPr>
          <a:spLocks/>
        </xdr:cNvSpPr>
      </xdr:nvSpPr>
      <xdr:spPr>
        <a:xfrm>
          <a:off x="304800" y="866775"/>
          <a:ext cx="2686050" cy="266700"/>
        </a:xfrm>
        <a:prstGeom prst="rect">
          <a:avLst/>
        </a:prstGeom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0" scaled="1"/>
        </a:gra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80"/>
              </a:solidFill>
            </a:rPr>
            <a:t>Quick Tax Estimator - 2006</a:t>
          </a:r>
        </a:p>
      </xdr:txBody>
    </xdr:sp>
    <xdr:clientData/>
  </xdr:twoCellAnchor>
  <xdr:twoCellAnchor>
    <xdr:from>
      <xdr:col>1</xdr:col>
      <xdr:colOff>19050</xdr:colOff>
      <xdr:row>0</xdr:row>
      <xdr:rowOff>85725</xdr:rowOff>
    </xdr:from>
    <xdr:to>
      <xdr:col>1</xdr:col>
      <xdr:colOff>704850</xdr:colOff>
      <xdr:row>3</xdr:row>
      <xdr:rowOff>38100</xdr:rowOff>
    </xdr:to>
    <xdr:sp>
      <xdr:nvSpPr>
        <xdr:cNvPr id="11" name="Rectangle 27">
          <a:hlinkClick r:id="rId8"/>
        </xdr:cNvPr>
        <xdr:cNvSpPr>
          <a:spLocks/>
        </xdr:cNvSpPr>
      </xdr:nvSpPr>
      <xdr:spPr>
        <a:xfrm rot="5400000">
          <a:off x="304800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Quick Tax
Estimator</a:t>
          </a:r>
        </a:p>
      </xdr:txBody>
    </xdr:sp>
    <xdr:clientData/>
  </xdr:twoCellAnchor>
  <xdr:twoCellAnchor editAs="absolute">
    <xdr:from>
      <xdr:col>5</xdr:col>
      <xdr:colOff>123825</xdr:colOff>
      <xdr:row>0</xdr:row>
      <xdr:rowOff>85725</xdr:rowOff>
    </xdr:from>
    <xdr:to>
      <xdr:col>6</xdr:col>
      <xdr:colOff>66675</xdr:colOff>
      <xdr:row>3</xdr:row>
      <xdr:rowOff>38100</xdr:rowOff>
    </xdr:to>
    <xdr:sp>
      <xdr:nvSpPr>
        <xdr:cNvPr id="12" name="Rectangle 29">
          <a:hlinkClick r:id="rId9"/>
        </xdr:cNvPr>
        <xdr:cNvSpPr>
          <a:spLocks/>
        </xdr:cNvSpPr>
      </xdr:nvSpPr>
      <xdr:spPr>
        <a:xfrm rot="5400000">
          <a:off x="3314700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Child Tax Credit Worksheet</a:t>
          </a:r>
        </a:p>
      </xdr:txBody>
    </xdr:sp>
    <xdr:clientData/>
  </xdr:twoCellAnchor>
  <xdr:twoCellAnchor editAs="absolute">
    <xdr:from>
      <xdr:col>4</xdr:col>
      <xdr:colOff>323850</xdr:colOff>
      <xdr:row>0</xdr:row>
      <xdr:rowOff>85725</xdr:rowOff>
    </xdr:from>
    <xdr:to>
      <xdr:col>5</xdr:col>
      <xdr:colOff>57150</xdr:colOff>
      <xdr:row>3</xdr:row>
      <xdr:rowOff>38100</xdr:rowOff>
    </xdr:to>
    <xdr:sp>
      <xdr:nvSpPr>
        <xdr:cNvPr id="13" name="Rectangle 30">
          <a:hlinkClick r:id="rId10"/>
        </xdr:cNvPr>
        <xdr:cNvSpPr>
          <a:spLocks/>
        </xdr:cNvSpPr>
      </xdr:nvSpPr>
      <xdr:spPr>
        <a:xfrm rot="5400000">
          <a:off x="2562225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Interest &amp; Dividends Worksheet</a:t>
          </a:r>
        </a:p>
      </xdr:txBody>
    </xdr:sp>
    <xdr:clientData/>
  </xdr:twoCellAnchor>
  <xdr:twoCellAnchor editAs="absolute">
    <xdr:from>
      <xdr:col>6</xdr:col>
      <xdr:colOff>133350</xdr:colOff>
      <xdr:row>0</xdr:row>
      <xdr:rowOff>85725</xdr:rowOff>
    </xdr:from>
    <xdr:to>
      <xdr:col>8</xdr:col>
      <xdr:colOff>57150</xdr:colOff>
      <xdr:row>3</xdr:row>
      <xdr:rowOff>38100</xdr:rowOff>
    </xdr:to>
    <xdr:sp>
      <xdr:nvSpPr>
        <xdr:cNvPr id="14" name="Rectangle 31">
          <a:hlinkClick r:id="rId11"/>
        </xdr:cNvPr>
        <xdr:cNvSpPr>
          <a:spLocks/>
        </xdr:cNvSpPr>
      </xdr:nvSpPr>
      <xdr:spPr>
        <a:xfrm rot="5400000">
          <a:off x="4067175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W-4 Tax Withholding Calculator</a:t>
          </a:r>
        </a:p>
      </xdr:txBody>
    </xdr:sp>
    <xdr:clientData/>
  </xdr:twoCellAnchor>
  <xdr:twoCellAnchor>
    <xdr:from>
      <xdr:col>2</xdr:col>
      <xdr:colOff>38100</xdr:colOff>
      <xdr:row>0</xdr:row>
      <xdr:rowOff>85725</xdr:rowOff>
    </xdr:from>
    <xdr:to>
      <xdr:col>3</xdr:col>
      <xdr:colOff>114300</xdr:colOff>
      <xdr:row>3</xdr:row>
      <xdr:rowOff>38100</xdr:rowOff>
    </xdr:to>
    <xdr:sp>
      <xdr:nvSpPr>
        <xdr:cNvPr id="15" name="Rectangle 33">
          <a:hlinkClick r:id="rId12"/>
        </xdr:cNvPr>
        <xdr:cNvSpPr>
          <a:spLocks/>
        </xdr:cNvSpPr>
      </xdr:nvSpPr>
      <xdr:spPr>
        <a:xfrm rot="5400000">
          <a:off x="1057275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Detailed Tax
Calculator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123825</xdr:rowOff>
    </xdr:from>
    <xdr:to>
      <xdr:col>19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525" y="609600"/>
          <a:ext cx="11277600" cy="381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7</xdr:row>
      <xdr:rowOff>9525</xdr:rowOff>
    </xdr:from>
    <xdr:to>
      <xdr:col>6</xdr:col>
      <xdr:colOff>142875</xdr:colOff>
      <xdr:row>8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295275" y="1076325"/>
          <a:ext cx="3781425" cy="228600"/>
        </a:xfrm>
        <a:prstGeom prst="rect">
          <a:avLst/>
        </a:prstGeom>
        <a:gradFill rotWithShape="1">
          <a:gsLst>
            <a:gs pos="0">
              <a:srgbClr val="000080"/>
            </a:gs>
            <a:gs pos="100000">
              <a:srgbClr val="D9D9F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Tax Assumptions </a:t>
          </a:r>
        </a:p>
      </xdr:txBody>
    </xdr:sp>
    <xdr:clientData/>
  </xdr:twoCellAnchor>
  <xdr:twoCellAnchor editAs="absolute">
    <xdr:from>
      <xdr:col>1</xdr:col>
      <xdr:colOff>19050</xdr:colOff>
      <xdr:row>5</xdr:row>
      <xdr:rowOff>0</xdr:rowOff>
    </xdr:from>
    <xdr:to>
      <xdr:col>4</xdr:col>
      <xdr:colOff>466725</xdr:colOff>
      <xdr:row>6</xdr:row>
      <xdr:rowOff>0</xdr:rowOff>
    </xdr:to>
    <xdr:sp>
      <xdr:nvSpPr>
        <xdr:cNvPr id="3" name="Rectangle 12"/>
        <xdr:cNvSpPr>
          <a:spLocks/>
        </xdr:cNvSpPr>
      </xdr:nvSpPr>
      <xdr:spPr>
        <a:xfrm>
          <a:off x="304800" y="723900"/>
          <a:ext cx="2400300" cy="266700"/>
        </a:xfrm>
        <a:prstGeom prst="rect">
          <a:avLst/>
        </a:prstGeom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0" scaled="1"/>
        </a:gra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80"/>
              </a:solidFill>
            </a:rPr>
            <a:t>Detailed Tax Calculator</a:t>
          </a:r>
        </a:p>
      </xdr:txBody>
    </xdr:sp>
    <xdr:clientData/>
  </xdr:twoCellAnchor>
  <xdr:twoCellAnchor editAs="absolute">
    <xdr:from>
      <xdr:col>8</xdr:col>
      <xdr:colOff>57150</xdr:colOff>
      <xdr:row>9</xdr:row>
      <xdr:rowOff>9525</xdr:rowOff>
    </xdr:from>
    <xdr:to>
      <xdr:col>11</xdr:col>
      <xdr:colOff>161925</xdr:colOff>
      <xdr:row>9</xdr:row>
      <xdr:rowOff>180975</xdr:rowOff>
    </xdr:to>
    <xdr:sp>
      <xdr:nvSpPr>
        <xdr:cNvPr id="4" name="Rectangle 17">
          <a:hlinkClick r:id="rId1"/>
        </xdr:cNvPr>
        <xdr:cNvSpPr>
          <a:spLocks/>
        </xdr:cNvSpPr>
      </xdr:nvSpPr>
      <xdr:spPr>
        <a:xfrm rot="5400000">
          <a:off x="4362450" y="1457325"/>
          <a:ext cx="2057400" cy="1714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Itemized or Standard Deduction Calculator</a:t>
          </a:r>
        </a:p>
      </xdr:txBody>
    </xdr:sp>
    <xdr:clientData/>
  </xdr:twoCellAnchor>
  <xdr:twoCellAnchor>
    <xdr:from>
      <xdr:col>12</xdr:col>
      <xdr:colOff>0</xdr:colOff>
      <xdr:row>0</xdr:row>
      <xdr:rowOff>66675</xdr:rowOff>
    </xdr:from>
    <xdr:to>
      <xdr:col>16</xdr:col>
      <xdr:colOff>0</xdr:colOff>
      <xdr:row>1</xdr:row>
      <xdr:rowOff>114300</xdr:rowOff>
    </xdr:to>
    <xdr:sp>
      <xdr:nvSpPr>
        <xdr:cNvPr id="5" name="Rectangle 18"/>
        <xdr:cNvSpPr>
          <a:spLocks/>
        </xdr:cNvSpPr>
      </xdr:nvSpPr>
      <xdr:spPr>
        <a:xfrm>
          <a:off x="7448550" y="66675"/>
          <a:ext cx="1962150" cy="209550"/>
        </a:xfrm>
        <a:prstGeom prst="rect">
          <a:avLst/>
        </a:prstGeom>
        <a:gradFill rotWithShape="1">
          <a:gsLst>
            <a:gs pos="0">
              <a:srgbClr val="000080"/>
            </a:gs>
            <a:gs pos="100000">
              <a:srgbClr val="D9D9FF"/>
            </a:gs>
          </a:gsLst>
          <a:lin ang="0" scaled="1"/>
        </a:gradFill>
        <a:ln w="9525" cmpd="sng">
          <a:solidFill>
            <a:srgbClr val="9999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Results</a:t>
          </a:r>
        </a:p>
      </xdr:txBody>
    </xdr:sp>
    <xdr:clientData/>
  </xdr:twoCellAnchor>
  <xdr:twoCellAnchor editAs="absolute">
    <xdr:from>
      <xdr:col>3</xdr:col>
      <xdr:colOff>180975</xdr:colOff>
      <xdr:row>0</xdr:row>
      <xdr:rowOff>85725</xdr:rowOff>
    </xdr:from>
    <xdr:to>
      <xdr:col>4</xdr:col>
      <xdr:colOff>257175</xdr:colOff>
      <xdr:row>3</xdr:row>
      <xdr:rowOff>38100</xdr:rowOff>
    </xdr:to>
    <xdr:sp>
      <xdr:nvSpPr>
        <xdr:cNvPr id="6" name="Rectangle 36">
          <a:hlinkClick r:id="rId2"/>
        </xdr:cNvPr>
        <xdr:cNvSpPr>
          <a:spLocks/>
        </xdr:cNvSpPr>
      </xdr:nvSpPr>
      <xdr:spPr>
        <a:xfrm rot="5400000">
          <a:off x="1809750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Itemized or Standard Deduction?</a:t>
          </a:r>
        </a:p>
      </xdr:txBody>
    </xdr:sp>
    <xdr:clientData/>
  </xdr:twoCellAnchor>
  <xdr:twoCellAnchor editAs="absolute">
    <xdr:from>
      <xdr:col>8</xdr:col>
      <xdr:colOff>514350</xdr:colOff>
      <xdr:row>0</xdr:row>
      <xdr:rowOff>85725</xdr:rowOff>
    </xdr:from>
    <xdr:to>
      <xdr:col>9</xdr:col>
      <xdr:colOff>466725</xdr:colOff>
      <xdr:row>3</xdr:row>
      <xdr:rowOff>38100</xdr:rowOff>
    </xdr:to>
    <xdr:sp>
      <xdr:nvSpPr>
        <xdr:cNvPr id="7" name="Rectangle 37">
          <a:hlinkClick r:id="rId3"/>
        </xdr:cNvPr>
        <xdr:cNvSpPr>
          <a:spLocks/>
        </xdr:cNvSpPr>
      </xdr:nvSpPr>
      <xdr:spPr>
        <a:xfrm rot="5400000">
          <a:off x="4819650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1040 Worksheet</a:t>
          </a:r>
        </a:p>
      </xdr:txBody>
    </xdr:sp>
    <xdr:clientData/>
  </xdr:twoCellAnchor>
  <xdr:twoCellAnchor editAs="absolute">
    <xdr:from>
      <xdr:col>9</xdr:col>
      <xdr:colOff>533400</xdr:colOff>
      <xdr:row>0</xdr:row>
      <xdr:rowOff>85725</xdr:rowOff>
    </xdr:from>
    <xdr:to>
      <xdr:col>11</xdr:col>
      <xdr:colOff>0</xdr:colOff>
      <xdr:row>3</xdr:row>
      <xdr:rowOff>38100</xdr:rowOff>
    </xdr:to>
    <xdr:sp>
      <xdr:nvSpPr>
        <xdr:cNvPr id="8" name="Rectangle 38">
          <a:hlinkClick r:id="rId4"/>
        </xdr:cNvPr>
        <xdr:cNvSpPr>
          <a:spLocks/>
        </xdr:cNvSpPr>
      </xdr:nvSpPr>
      <xdr:spPr>
        <a:xfrm rot="5400000">
          <a:off x="5572125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Overview</a:t>
          </a:r>
        </a:p>
      </xdr:txBody>
    </xdr:sp>
    <xdr:clientData/>
  </xdr:twoCellAnchor>
  <xdr:twoCellAnchor>
    <xdr:from>
      <xdr:col>1</xdr:col>
      <xdr:colOff>19050</xdr:colOff>
      <xdr:row>0</xdr:row>
      <xdr:rowOff>85725</xdr:rowOff>
    </xdr:from>
    <xdr:to>
      <xdr:col>1</xdr:col>
      <xdr:colOff>704850</xdr:colOff>
      <xdr:row>3</xdr:row>
      <xdr:rowOff>38100</xdr:rowOff>
    </xdr:to>
    <xdr:sp>
      <xdr:nvSpPr>
        <xdr:cNvPr id="9" name="Rectangle 40">
          <a:hlinkClick r:id="rId5"/>
        </xdr:cNvPr>
        <xdr:cNvSpPr>
          <a:spLocks/>
        </xdr:cNvSpPr>
      </xdr:nvSpPr>
      <xdr:spPr>
        <a:xfrm rot="5400000">
          <a:off x="304800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Quick Tax
Estimator</a:t>
          </a:r>
        </a:p>
      </xdr:txBody>
    </xdr:sp>
    <xdr:clientData/>
  </xdr:twoCellAnchor>
  <xdr:twoCellAnchor editAs="absolute">
    <xdr:from>
      <xdr:col>5</xdr:col>
      <xdr:colOff>123825</xdr:colOff>
      <xdr:row>0</xdr:row>
      <xdr:rowOff>85725</xdr:rowOff>
    </xdr:from>
    <xdr:to>
      <xdr:col>6</xdr:col>
      <xdr:colOff>66675</xdr:colOff>
      <xdr:row>3</xdr:row>
      <xdr:rowOff>38100</xdr:rowOff>
    </xdr:to>
    <xdr:sp>
      <xdr:nvSpPr>
        <xdr:cNvPr id="10" name="Rectangle 41">
          <a:hlinkClick r:id="rId6"/>
        </xdr:cNvPr>
        <xdr:cNvSpPr>
          <a:spLocks/>
        </xdr:cNvSpPr>
      </xdr:nvSpPr>
      <xdr:spPr>
        <a:xfrm rot="5400000">
          <a:off x="3314700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Child Tax Credit Worksheet</a:t>
          </a:r>
        </a:p>
      </xdr:txBody>
    </xdr:sp>
    <xdr:clientData/>
  </xdr:twoCellAnchor>
  <xdr:twoCellAnchor editAs="absolute">
    <xdr:from>
      <xdr:col>4</xdr:col>
      <xdr:colOff>323850</xdr:colOff>
      <xdr:row>0</xdr:row>
      <xdr:rowOff>85725</xdr:rowOff>
    </xdr:from>
    <xdr:to>
      <xdr:col>5</xdr:col>
      <xdr:colOff>57150</xdr:colOff>
      <xdr:row>3</xdr:row>
      <xdr:rowOff>38100</xdr:rowOff>
    </xdr:to>
    <xdr:sp>
      <xdr:nvSpPr>
        <xdr:cNvPr id="11" name="Rectangle 42">
          <a:hlinkClick r:id="rId7"/>
        </xdr:cNvPr>
        <xdr:cNvSpPr>
          <a:spLocks/>
        </xdr:cNvSpPr>
      </xdr:nvSpPr>
      <xdr:spPr>
        <a:xfrm rot="5400000">
          <a:off x="2562225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Interest &amp; Dividends Worksheet</a:t>
          </a:r>
        </a:p>
      </xdr:txBody>
    </xdr:sp>
    <xdr:clientData/>
  </xdr:twoCellAnchor>
  <xdr:twoCellAnchor editAs="absolute">
    <xdr:from>
      <xdr:col>6</xdr:col>
      <xdr:colOff>133350</xdr:colOff>
      <xdr:row>0</xdr:row>
      <xdr:rowOff>85725</xdr:rowOff>
    </xdr:from>
    <xdr:to>
      <xdr:col>8</xdr:col>
      <xdr:colOff>447675</xdr:colOff>
      <xdr:row>3</xdr:row>
      <xdr:rowOff>38100</xdr:rowOff>
    </xdr:to>
    <xdr:sp>
      <xdr:nvSpPr>
        <xdr:cNvPr id="12" name="Rectangle 43">
          <a:hlinkClick r:id="rId8"/>
        </xdr:cNvPr>
        <xdr:cNvSpPr>
          <a:spLocks/>
        </xdr:cNvSpPr>
      </xdr:nvSpPr>
      <xdr:spPr>
        <a:xfrm rot="5400000">
          <a:off x="4067175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W-4 Tax Withholding Calculator</a:t>
          </a:r>
        </a:p>
      </xdr:txBody>
    </xdr:sp>
    <xdr:clientData/>
  </xdr:twoCellAnchor>
  <xdr:twoCellAnchor editAs="absolute">
    <xdr:from>
      <xdr:col>2</xdr:col>
      <xdr:colOff>323850</xdr:colOff>
      <xdr:row>16</xdr:row>
      <xdr:rowOff>85725</xdr:rowOff>
    </xdr:from>
    <xdr:to>
      <xdr:col>4</xdr:col>
      <xdr:colOff>695325</xdr:colOff>
      <xdr:row>17</xdr:row>
      <xdr:rowOff>85725</xdr:rowOff>
    </xdr:to>
    <xdr:sp>
      <xdr:nvSpPr>
        <xdr:cNvPr id="13" name="Rectangle 45">
          <a:hlinkClick r:id="rId9"/>
        </xdr:cNvPr>
        <xdr:cNvSpPr>
          <a:spLocks/>
        </xdr:cNvSpPr>
      </xdr:nvSpPr>
      <xdr:spPr>
        <a:xfrm rot="5400000">
          <a:off x="1343025" y="2686050"/>
          <a:ext cx="1590675" cy="1714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Interest &amp; Dividends Worksheet</a:t>
          </a:r>
        </a:p>
      </xdr:txBody>
    </xdr:sp>
    <xdr:clientData/>
  </xdr:twoCellAnchor>
  <xdr:twoCellAnchor editAs="absolute">
    <xdr:from>
      <xdr:col>9</xdr:col>
      <xdr:colOff>200025</xdr:colOff>
      <xdr:row>21</xdr:row>
      <xdr:rowOff>9525</xdr:rowOff>
    </xdr:from>
    <xdr:to>
      <xdr:col>11</xdr:col>
      <xdr:colOff>342900</xdr:colOff>
      <xdr:row>22</xdr:row>
      <xdr:rowOff>28575</xdr:rowOff>
    </xdr:to>
    <xdr:sp>
      <xdr:nvSpPr>
        <xdr:cNvPr id="14" name="Rectangle 46">
          <a:hlinkClick r:id="rId10"/>
        </xdr:cNvPr>
        <xdr:cNvSpPr>
          <a:spLocks/>
        </xdr:cNvSpPr>
      </xdr:nvSpPr>
      <xdr:spPr>
        <a:xfrm rot="5400000">
          <a:off x="5238750" y="3467100"/>
          <a:ext cx="1362075" cy="19050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Child Tax Credit Worksheet</a:t>
          </a:r>
        </a:p>
      </xdr:txBody>
    </xdr:sp>
    <xdr:clientData/>
  </xdr:twoCellAnchor>
  <xdr:twoCellAnchor>
    <xdr:from>
      <xdr:col>2</xdr:col>
      <xdr:colOff>38100</xdr:colOff>
      <xdr:row>0</xdr:row>
      <xdr:rowOff>85725</xdr:rowOff>
    </xdr:from>
    <xdr:to>
      <xdr:col>3</xdr:col>
      <xdr:colOff>114300</xdr:colOff>
      <xdr:row>3</xdr:row>
      <xdr:rowOff>38100</xdr:rowOff>
    </xdr:to>
    <xdr:sp>
      <xdr:nvSpPr>
        <xdr:cNvPr id="15" name="Rectangle 47">
          <a:hlinkClick r:id="rId11"/>
        </xdr:cNvPr>
        <xdr:cNvSpPr>
          <a:spLocks/>
        </xdr:cNvSpPr>
      </xdr:nvSpPr>
      <xdr:spPr>
        <a:xfrm rot="5400000">
          <a:off x="1057275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Detailed Tax
Calculator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123825</xdr:rowOff>
    </xdr:from>
    <xdr:to>
      <xdr:col>18</xdr:col>
      <xdr:colOff>19050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525" y="609600"/>
          <a:ext cx="11144250" cy="381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85725</xdr:rowOff>
    </xdr:from>
    <xdr:to>
      <xdr:col>5</xdr:col>
      <xdr:colOff>685800</xdr:colOff>
      <xdr:row>5</xdr:row>
      <xdr:rowOff>190500</xdr:rowOff>
    </xdr:to>
    <xdr:sp>
      <xdr:nvSpPr>
        <xdr:cNvPr id="2" name="Rectangle 2"/>
        <xdr:cNvSpPr>
          <a:spLocks/>
        </xdr:cNvSpPr>
      </xdr:nvSpPr>
      <xdr:spPr>
        <a:xfrm>
          <a:off x="304800" y="733425"/>
          <a:ext cx="3162300" cy="266700"/>
        </a:xfrm>
        <a:prstGeom prst="rect">
          <a:avLst/>
        </a:prstGeom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0" scaled="1"/>
        </a:gra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80"/>
              </a:solidFill>
            </a:rPr>
            <a:t>Itemized or Standard Deduction?</a:t>
          </a:r>
        </a:p>
      </xdr:txBody>
    </xdr:sp>
    <xdr:clientData/>
  </xdr:twoCellAnchor>
  <xdr:twoCellAnchor>
    <xdr:from>
      <xdr:col>8</xdr:col>
      <xdr:colOff>0</xdr:colOff>
      <xdr:row>26</xdr:row>
      <xdr:rowOff>85725</xdr:rowOff>
    </xdr:from>
    <xdr:to>
      <xdr:col>12</xdr:col>
      <xdr:colOff>0</xdr:colOff>
      <xdr:row>27</xdr:row>
      <xdr:rowOff>123825</xdr:rowOff>
    </xdr:to>
    <xdr:sp>
      <xdr:nvSpPr>
        <xdr:cNvPr id="3" name="Rectangle 8"/>
        <xdr:cNvSpPr>
          <a:spLocks/>
        </xdr:cNvSpPr>
      </xdr:nvSpPr>
      <xdr:spPr>
        <a:xfrm>
          <a:off x="4610100" y="4314825"/>
          <a:ext cx="2867025" cy="200025"/>
        </a:xfrm>
        <a:prstGeom prst="rect">
          <a:avLst/>
        </a:prstGeom>
        <a:gradFill rotWithShape="1">
          <a:gsLst>
            <a:gs pos="0">
              <a:srgbClr val="000080"/>
            </a:gs>
            <a:gs pos="100000">
              <a:srgbClr val="D9D9FF"/>
            </a:gs>
          </a:gsLst>
          <a:lin ang="0" scaled="1"/>
        </a:gradFill>
        <a:ln w="9525" cmpd="sng">
          <a:solidFill>
            <a:srgbClr val="9999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Results</a:t>
          </a:r>
        </a:p>
      </xdr:txBody>
    </xdr:sp>
    <xdr:clientData/>
  </xdr:twoCellAnchor>
  <xdr:twoCellAnchor>
    <xdr:from>
      <xdr:col>7</xdr:col>
      <xdr:colOff>866775</xdr:colOff>
      <xdr:row>7</xdr:row>
      <xdr:rowOff>19050</xdr:rowOff>
    </xdr:from>
    <xdr:to>
      <xdr:col>12</xdr:col>
      <xdr:colOff>95250</xdr:colOff>
      <xdr:row>24</xdr:row>
      <xdr:rowOff>9525</xdr:rowOff>
    </xdr:to>
    <xdr:graphicFrame>
      <xdr:nvGraphicFramePr>
        <xdr:cNvPr id="4" name="Chart 11"/>
        <xdr:cNvGraphicFramePr/>
      </xdr:nvGraphicFramePr>
      <xdr:xfrm>
        <a:off x="4524375" y="1352550"/>
        <a:ext cx="304800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876300</xdr:colOff>
      <xdr:row>6</xdr:row>
      <xdr:rowOff>19050</xdr:rowOff>
    </xdr:from>
    <xdr:to>
      <xdr:col>12</xdr:col>
      <xdr:colOff>95250</xdr:colOff>
      <xdr:row>7</xdr:row>
      <xdr:rowOff>38100</xdr:rowOff>
    </xdr:to>
    <xdr:sp>
      <xdr:nvSpPr>
        <xdr:cNvPr id="5" name="Rectangle 12"/>
        <xdr:cNvSpPr>
          <a:spLocks/>
        </xdr:cNvSpPr>
      </xdr:nvSpPr>
      <xdr:spPr>
        <a:xfrm>
          <a:off x="4533900" y="1133475"/>
          <a:ext cx="3038475" cy="238125"/>
        </a:xfrm>
        <a:prstGeom prst="rect">
          <a:avLst/>
        </a:prstGeom>
        <a:gradFill rotWithShape="1">
          <a:gsLst>
            <a:gs pos="0">
              <a:srgbClr val="969696"/>
            </a:gs>
            <a:gs pos="50000">
              <a:srgbClr val="DDDDDD"/>
            </a:gs>
            <a:gs pos="100000">
              <a:srgbClr val="969696"/>
            </a:gs>
          </a:gsLst>
          <a:lin ang="0" scaled="1"/>
        </a:gradFill>
        <a:ln w="15875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333333"/>
              </a:solidFill>
            </a:rPr>
            <a:t>Itemized vs Standard Deduction</a:t>
          </a:r>
        </a:p>
      </xdr:txBody>
    </xdr:sp>
    <xdr:clientData/>
  </xdr:twoCellAnchor>
  <xdr:twoCellAnchor>
    <xdr:from>
      <xdr:col>1</xdr:col>
      <xdr:colOff>9525</xdr:colOff>
      <xdr:row>6</xdr:row>
      <xdr:rowOff>9525</xdr:rowOff>
    </xdr:from>
    <xdr:to>
      <xdr:col>6</xdr:col>
      <xdr:colOff>161925</xdr:colOff>
      <xdr:row>7</xdr:row>
      <xdr:rowOff>28575</xdr:rowOff>
    </xdr:to>
    <xdr:sp>
      <xdr:nvSpPr>
        <xdr:cNvPr id="6" name="Rectangle 13"/>
        <xdr:cNvSpPr>
          <a:spLocks/>
        </xdr:cNvSpPr>
      </xdr:nvSpPr>
      <xdr:spPr>
        <a:xfrm>
          <a:off x="285750" y="1123950"/>
          <a:ext cx="3362325" cy="238125"/>
        </a:xfrm>
        <a:prstGeom prst="rect">
          <a:avLst/>
        </a:prstGeom>
        <a:gradFill rotWithShape="1">
          <a:gsLst>
            <a:gs pos="0">
              <a:srgbClr val="000080"/>
            </a:gs>
            <a:gs pos="100000">
              <a:srgbClr val="D9D9F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Tax Assumptions</a:t>
          </a:r>
        </a:p>
      </xdr:txBody>
    </xdr:sp>
    <xdr:clientData/>
  </xdr:twoCellAnchor>
  <xdr:twoCellAnchor>
    <xdr:from>
      <xdr:col>11</xdr:col>
      <xdr:colOff>323850</xdr:colOff>
      <xdr:row>0</xdr:row>
      <xdr:rowOff>57150</xdr:rowOff>
    </xdr:from>
    <xdr:to>
      <xdr:col>13</xdr:col>
      <xdr:colOff>590550</xdr:colOff>
      <xdr:row>3</xdr:row>
      <xdr:rowOff>76200</xdr:rowOff>
    </xdr:to>
    <xdr:sp>
      <xdr:nvSpPr>
        <xdr:cNvPr id="7" name="Rectangle 19">
          <a:hlinkClick r:id="rId2"/>
        </xdr:cNvPr>
        <xdr:cNvSpPr>
          <a:spLocks/>
        </xdr:cNvSpPr>
      </xdr:nvSpPr>
      <xdr:spPr>
        <a:xfrm>
          <a:off x="7105650" y="57150"/>
          <a:ext cx="1571625" cy="504825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DBDBDB"/>
            </a:gs>
          </a:gsLst>
          <a:lin ang="5400000" scaled="1"/>
        </a:gra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Click here to download Schedule A- Itemized Deductions from www.irs.gov</a:t>
          </a:r>
        </a:p>
      </xdr:txBody>
    </xdr:sp>
    <xdr:clientData/>
  </xdr:twoCellAnchor>
  <xdr:twoCellAnchor editAs="absolute">
    <xdr:from>
      <xdr:col>8</xdr:col>
      <xdr:colOff>352425</xdr:colOff>
      <xdr:row>33</xdr:row>
      <xdr:rowOff>0</xdr:rowOff>
    </xdr:from>
    <xdr:to>
      <xdr:col>11</xdr:col>
      <xdr:colOff>361950</xdr:colOff>
      <xdr:row>34</xdr:row>
      <xdr:rowOff>19050</xdr:rowOff>
    </xdr:to>
    <xdr:sp>
      <xdr:nvSpPr>
        <xdr:cNvPr id="8" name="Rectangle 20">
          <a:hlinkClick r:id="rId3"/>
        </xdr:cNvPr>
        <xdr:cNvSpPr>
          <a:spLocks/>
        </xdr:cNvSpPr>
      </xdr:nvSpPr>
      <xdr:spPr>
        <a:xfrm rot="5400000">
          <a:off x="4962525" y="5248275"/>
          <a:ext cx="2181225" cy="180975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 to Detailed Tax Calculator</a:t>
          </a:r>
        </a:p>
      </xdr:txBody>
    </xdr:sp>
    <xdr:clientData/>
  </xdr:twoCellAnchor>
  <xdr:twoCellAnchor editAs="absolute">
    <xdr:from>
      <xdr:col>3</xdr:col>
      <xdr:colOff>314325</xdr:colOff>
      <xdr:row>0</xdr:row>
      <xdr:rowOff>85725</xdr:rowOff>
    </xdr:from>
    <xdr:to>
      <xdr:col>4</xdr:col>
      <xdr:colOff>390525</xdr:colOff>
      <xdr:row>3</xdr:row>
      <xdr:rowOff>38100</xdr:rowOff>
    </xdr:to>
    <xdr:sp>
      <xdr:nvSpPr>
        <xdr:cNvPr id="9" name="Rectangle 34">
          <a:hlinkClick r:id="rId4"/>
        </xdr:cNvPr>
        <xdr:cNvSpPr>
          <a:spLocks/>
        </xdr:cNvSpPr>
      </xdr:nvSpPr>
      <xdr:spPr>
        <a:xfrm rot="5400000">
          <a:off x="1809750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Itemized or Standard Deduction?</a:t>
          </a:r>
        </a:p>
      </xdr:txBody>
    </xdr:sp>
    <xdr:clientData/>
  </xdr:twoCellAnchor>
  <xdr:twoCellAnchor editAs="absolute">
    <xdr:from>
      <xdr:col>8</xdr:col>
      <xdr:colOff>209550</xdr:colOff>
      <xdr:row>0</xdr:row>
      <xdr:rowOff>85725</xdr:rowOff>
    </xdr:from>
    <xdr:to>
      <xdr:col>9</xdr:col>
      <xdr:colOff>285750</xdr:colOff>
      <xdr:row>3</xdr:row>
      <xdr:rowOff>38100</xdr:rowOff>
    </xdr:to>
    <xdr:sp>
      <xdr:nvSpPr>
        <xdr:cNvPr id="10" name="Rectangle 35">
          <a:hlinkClick r:id="rId5"/>
        </xdr:cNvPr>
        <xdr:cNvSpPr>
          <a:spLocks/>
        </xdr:cNvSpPr>
      </xdr:nvSpPr>
      <xdr:spPr>
        <a:xfrm rot="5400000">
          <a:off x="4819650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1040 Worksheet</a:t>
          </a:r>
        </a:p>
      </xdr:txBody>
    </xdr:sp>
    <xdr:clientData/>
  </xdr:twoCellAnchor>
  <xdr:twoCellAnchor editAs="absolute">
    <xdr:from>
      <xdr:col>9</xdr:col>
      <xdr:colOff>352425</xdr:colOff>
      <xdr:row>0</xdr:row>
      <xdr:rowOff>85725</xdr:rowOff>
    </xdr:from>
    <xdr:to>
      <xdr:col>10</xdr:col>
      <xdr:colOff>428625</xdr:colOff>
      <xdr:row>3</xdr:row>
      <xdr:rowOff>38100</xdr:rowOff>
    </xdr:to>
    <xdr:sp>
      <xdr:nvSpPr>
        <xdr:cNvPr id="11" name="Rectangle 36">
          <a:hlinkClick r:id="rId6"/>
        </xdr:cNvPr>
        <xdr:cNvSpPr>
          <a:spLocks/>
        </xdr:cNvSpPr>
      </xdr:nvSpPr>
      <xdr:spPr>
        <a:xfrm rot="5400000">
          <a:off x="5572125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Overview</a:t>
          </a:r>
        </a:p>
      </xdr:txBody>
    </xdr:sp>
    <xdr:clientData/>
  </xdr:twoCellAnchor>
  <xdr:twoCellAnchor>
    <xdr:from>
      <xdr:col>1</xdr:col>
      <xdr:colOff>28575</xdr:colOff>
      <xdr:row>0</xdr:row>
      <xdr:rowOff>85725</xdr:rowOff>
    </xdr:from>
    <xdr:to>
      <xdr:col>2</xdr:col>
      <xdr:colOff>104775</xdr:colOff>
      <xdr:row>3</xdr:row>
      <xdr:rowOff>38100</xdr:rowOff>
    </xdr:to>
    <xdr:sp>
      <xdr:nvSpPr>
        <xdr:cNvPr id="12" name="Rectangle 38">
          <a:hlinkClick r:id="rId7"/>
        </xdr:cNvPr>
        <xdr:cNvSpPr>
          <a:spLocks/>
        </xdr:cNvSpPr>
      </xdr:nvSpPr>
      <xdr:spPr>
        <a:xfrm rot="5400000">
          <a:off x="304800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Quick Tax
Estimator</a:t>
          </a:r>
        </a:p>
      </xdr:txBody>
    </xdr:sp>
    <xdr:clientData/>
  </xdr:twoCellAnchor>
  <xdr:twoCellAnchor editAs="absolute">
    <xdr:from>
      <xdr:col>5</xdr:col>
      <xdr:colOff>533400</xdr:colOff>
      <xdr:row>0</xdr:row>
      <xdr:rowOff>85725</xdr:rowOff>
    </xdr:from>
    <xdr:to>
      <xdr:col>7</xdr:col>
      <xdr:colOff>342900</xdr:colOff>
      <xdr:row>3</xdr:row>
      <xdr:rowOff>38100</xdr:rowOff>
    </xdr:to>
    <xdr:sp>
      <xdr:nvSpPr>
        <xdr:cNvPr id="13" name="Rectangle 39">
          <a:hlinkClick r:id="rId8"/>
        </xdr:cNvPr>
        <xdr:cNvSpPr>
          <a:spLocks/>
        </xdr:cNvSpPr>
      </xdr:nvSpPr>
      <xdr:spPr>
        <a:xfrm rot="5400000">
          <a:off x="3314700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Child Tax Credit Worksheet</a:t>
          </a:r>
        </a:p>
      </xdr:txBody>
    </xdr:sp>
    <xdr:clientData/>
  </xdr:twoCellAnchor>
  <xdr:twoCellAnchor editAs="absolute">
    <xdr:from>
      <xdr:col>4</xdr:col>
      <xdr:colOff>457200</xdr:colOff>
      <xdr:row>0</xdr:row>
      <xdr:rowOff>85725</xdr:rowOff>
    </xdr:from>
    <xdr:to>
      <xdr:col>5</xdr:col>
      <xdr:colOff>466725</xdr:colOff>
      <xdr:row>3</xdr:row>
      <xdr:rowOff>38100</xdr:rowOff>
    </xdr:to>
    <xdr:sp>
      <xdr:nvSpPr>
        <xdr:cNvPr id="14" name="Rectangle 40">
          <a:hlinkClick r:id="rId9"/>
        </xdr:cNvPr>
        <xdr:cNvSpPr>
          <a:spLocks/>
        </xdr:cNvSpPr>
      </xdr:nvSpPr>
      <xdr:spPr>
        <a:xfrm rot="5400000">
          <a:off x="2562225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Interest &amp; Dividends Worksheet</a:t>
          </a:r>
        </a:p>
      </xdr:txBody>
    </xdr:sp>
    <xdr:clientData/>
  </xdr:twoCellAnchor>
  <xdr:twoCellAnchor editAs="absolute">
    <xdr:from>
      <xdr:col>7</xdr:col>
      <xdr:colOff>409575</xdr:colOff>
      <xdr:row>0</xdr:row>
      <xdr:rowOff>85725</xdr:rowOff>
    </xdr:from>
    <xdr:to>
      <xdr:col>8</xdr:col>
      <xdr:colOff>142875</xdr:colOff>
      <xdr:row>3</xdr:row>
      <xdr:rowOff>38100</xdr:rowOff>
    </xdr:to>
    <xdr:sp>
      <xdr:nvSpPr>
        <xdr:cNvPr id="15" name="Rectangle 41">
          <a:hlinkClick r:id="rId10"/>
        </xdr:cNvPr>
        <xdr:cNvSpPr>
          <a:spLocks/>
        </xdr:cNvSpPr>
      </xdr:nvSpPr>
      <xdr:spPr>
        <a:xfrm rot="5400000">
          <a:off x="4067175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W-4 Tax Withholding Calculator</a:t>
          </a:r>
        </a:p>
      </xdr:txBody>
    </xdr:sp>
    <xdr:clientData/>
  </xdr:twoCellAnchor>
  <xdr:twoCellAnchor>
    <xdr:from>
      <xdr:col>2</xdr:col>
      <xdr:colOff>171450</xdr:colOff>
      <xdr:row>0</xdr:row>
      <xdr:rowOff>85725</xdr:rowOff>
    </xdr:from>
    <xdr:to>
      <xdr:col>3</xdr:col>
      <xdr:colOff>247650</xdr:colOff>
      <xdr:row>3</xdr:row>
      <xdr:rowOff>38100</xdr:rowOff>
    </xdr:to>
    <xdr:sp>
      <xdr:nvSpPr>
        <xdr:cNvPr id="16" name="Rectangle 43">
          <a:hlinkClick r:id="rId11"/>
        </xdr:cNvPr>
        <xdr:cNvSpPr>
          <a:spLocks/>
        </xdr:cNvSpPr>
      </xdr:nvSpPr>
      <xdr:spPr>
        <a:xfrm rot="5400000">
          <a:off x="1057275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Detailed Tax
Calculator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123825</xdr:rowOff>
    </xdr:from>
    <xdr:to>
      <xdr:col>19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525" y="609600"/>
          <a:ext cx="12782550" cy="381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7</xdr:row>
      <xdr:rowOff>9525</xdr:rowOff>
    </xdr:from>
    <xdr:to>
      <xdr:col>6</xdr:col>
      <xdr:colOff>142875</xdr:colOff>
      <xdr:row>7</xdr:row>
      <xdr:rowOff>247650</xdr:rowOff>
    </xdr:to>
    <xdr:sp>
      <xdr:nvSpPr>
        <xdr:cNvPr id="2" name="Rectangle 2"/>
        <xdr:cNvSpPr>
          <a:spLocks/>
        </xdr:cNvSpPr>
      </xdr:nvSpPr>
      <xdr:spPr>
        <a:xfrm>
          <a:off x="295275" y="1190625"/>
          <a:ext cx="5238750" cy="238125"/>
        </a:xfrm>
        <a:prstGeom prst="rect">
          <a:avLst/>
        </a:prstGeom>
        <a:gradFill rotWithShape="1">
          <a:gsLst>
            <a:gs pos="0">
              <a:srgbClr val="000080"/>
            </a:gs>
            <a:gs pos="100000">
              <a:srgbClr val="D9D9F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Part I - Interest</a:t>
          </a:r>
        </a:p>
      </xdr:txBody>
    </xdr:sp>
    <xdr:clientData/>
  </xdr:twoCellAnchor>
  <xdr:twoCellAnchor>
    <xdr:from>
      <xdr:col>7</xdr:col>
      <xdr:colOff>238125</xdr:colOff>
      <xdr:row>7</xdr:row>
      <xdr:rowOff>228600</xdr:rowOff>
    </xdr:from>
    <xdr:to>
      <xdr:col>13</xdr:col>
      <xdr:colOff>38100</xdr:colOff>
      <xdr:row>23</xdr:row>
      <xdr:rowOff>152400</xdr:rowOff>
    </xdr:to>
    <xdr:graphicFrame>
      <xdr:nvGraphicFramePr>
        <xdr:cNvPr id="3" name="Chart 3"/>
        <xdr:cNvGraphicFramePr/>
      </xdr:nvGraphicFramePr>
      <xdr:xfrm>
        <a:off x="5781675" y="1409700"/>
        <a:ext cx="3324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247650</xdr:colOff>
      <xdr:row>7</xdr:row>
      <xdr:rowOff>0</xdr:rowOff>
    </xdr:from>
    <xdr:to>
      <xdr:col>13</xdr:col>
      <xdr:colOff>38100</xdr:colOff>
      <xdr:row>7</xdr:row>
      <xdr:rowOff>219075</xdr:rowOff>
    </xdr:to>
    <xdr:sp>
      <xdr:nvSpPr>
        <xdr:cNvPr id="4" name="Rectangle 4"/>
        <xdr:cNvSpPr>
          <a:spLocks/>
        </xdr:cNvSpPr>
      </xdr:nvSpPr>
      <xdr:spPr>
        <a:xfrm>
          <a:off x="5791200" y="1181100"/>
          <a:ext cx="3314700" cy="219075"/>
        </a:xfrm>
        <a:prstGeom prst="rect">
          <a:avLst/>
        </a:prstGeom>
        <a:gradFill rotWithShape="1">
          <a:gsLst>
            <a:gs pos="0">
              <a:srgbClr val="969696"/>
            </a:gs>
            <a:gs pos="50000">
              <a:srgbClr val="DDDDDD"/>
            </a:gs>
            <a:gs pos="100000">
              <a:srgbClr val="969696"/>
            </a:gs>
          </a:gsLst>
          <a:lin ang="0" scaled="1"/>
        </a:gradFill>
        <a:ln w="15875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333333"/>
              </a:solidFill>
            </a:rPr>
            <a:t>Interest and Ordinary Dividends</a:t>
          </a:r>
        </a:p>
      </xdr:txBody>
    </xdr:sp>
    <xdr:clientData/>
  </xdr:twoCellAnchor>
  <xdr:twoCellAnchor editAs="absolute">
    <xdr:from>
      <xdr:col>1</xdr:col>
      <xdr:colOff>19050</xdr:colOff>
      <xdr:row>5</xdr:row>
      <xdr:rowOff>85725</xdr:rowOff>
    </xdr:from>
    <xdr:to>
      <xdr:col>4</xdr:col>
      <xdr:colOff>57150</xdr:colOff>
      <xdr:row>5</xdr:row>
      <xdr:rowOff>352425</xdr:rowOff>
    </xdr:to>
    <xdr:sp>
      <xdr:nvSpPr>
        <xdr:cNvPr id="5" name="Rectangle 5"/>
        <xdr:cNvSpPr>
          <a:spLocks/>
        </xdr:cNvSpPr>
      </xdr:nvSpPr>
      <xdr:spPr>
        <a:xfrm>
          <a:off x="304800" y="809625"/>
          <a:ext cx="4286250" cy="266700"/>
        </a:xfrm>
        <a:prstGeom prst="rect">
          <a:avLst/>
        </a:prstGeom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0" scaled="1"/>
        </a:gra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80"/>
              </a:solidFill>
            </a:rPr>
            <a:t>Schedule B—Interest and Ordinary Dividends</a:t>
          </a:r>
        </a:p>
      </xdr:txBody>
    </xdr:sp>
    <xdr:clientData/>
  </xdr:twoCellAnchor>
  <xdr:twoCellAnchor>
    <xdr:from>
      <xdr:col>1</xdr:col>
      <xdr:colOff>9525</xdr:colOff>
      <xdr:row>21</xdr:row>
      <xdr:rowOff>142875</xdr:rowOff>
    </xdr:from>
    <xdr:to>
      <xdr:col>6</xdr:col>
      <xdr:colOff>142875</xdr:colOff>
      <xdr:row>22</xdr:row>
      <xdr:rowOff>228600</xdr:rowOff>
    </xdr:to>
    <xdr:sp>
      <xdr:nvSpPr>
        <xdr:cNvPr id="6" name="Rectangle 6"/>
        <xdr:cNvSpPr>
          <a:spLocks/>
        </xdr:cNvSpPr>
      </xdr:nvSpPr>
      <xdr:spPr>
        <a:xfrm>
          <a:off x="295275" y="3848100"/>
          <a:ext cx="5238750" cy="238125"/>
        </a:xfrm>
        <a:prstGeom prst="rect">
          <a:avLst/>
        </a:prstGeom>
        <a:gradFill rotWithShape="1">
          <a:gsLst>
            <a:gs pos="0">
              <a:srgbClr val="000080"/>
            </a:gs>
            <a:gs pos="100000">
              <a:srgbClr val="D9D9F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Part II - Ordinary Dividends</a:t>
          </a:r>
        </a:p>
      </xdr:txBody>
    </xdr:sp>
    <xdr:clientData/>
  </xdr:twoCellAnchor>
  <xdr:twoCellAnchor>
    <xdr:from>
      <xdr:col>1</xdr:col>
      <xdr:colOff>9525</xdr:colOff>
      <xdr:row>41</xdr:row>
      <xdr:rowOff>66675</xdr:rowOff>
    </xdr:from>
    <xdr:to>
      <xdr:col>6</xdr:col>
      <xdr:colOff>142875</xdr:colOff>
      <xdr:row>42</xdr:row>
      <xdr:rowOff>66675</xdr:rowOff>
    </xdr:to>
    <xdr:sp>
      <xdr:nvSpPr>
        <xdr:cNvPr id="7" name="Rectangle 7"/>
        <xdr:cNvSpPr>
          <a:spLocks/>
        </xdr:cNvSpPr>
      </xdr:nvSpPr>
      <xdr:spPr>
        <a:xfrm>
          <a:off x="295275" y="7124700"/>
          <a:ext cx="5238750" cy="238125"/>
        </a:xfrm>
        <a:prstGeom prst="rect">
          <a:avLst/>
        </a:prstGeom>
        <a:gradFill rotWithShape="1">
          <a:gsLst>
            <a:gs pos="0">
              <a:srgbClr val="000080"/>
            </a:gs>
            <a:gs pos="100000">
              <a:srgbClr val="D9D9F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Part III - Foreign Accounts and Trusts</a:t>
          </a:r>
        </a:p>
      </xdr:txBody>
    </xdr:sp>
    <xdr:clientData/>
  </xdr:twoCellAnchor>
  <xdr:twoCellAnchor editAs="absolute">
    <xdr:from>
      <xdr:col>2</xdr:col>
      <xdr:colOff>790575</xdr:colOff>
      <xdr:row>0</xdr:row>
      <xdr:rowOff>85725</xdr:rowOff>
    </xdr:from>
    <xdr:to>
      <xdr:col>2</xdr:col>
      <xdr:colOff>1476375</xdr:colOff>
      <xdr:row>3</xdr:row>
      <xdr:rowOff>38100</xdr:rowOff>
    </xdr:to>
    <xdr:sp>
      <xdr:nvSpPr>
        <xdr:cNvPr id="8" name="Rectangle 8">
          <a:hlinkClick r:id="rId2"/>
        </xdr:cNvPr>
        <xdr:cNvSpPr>
          <a:spLocks/>
        </xdr:cNvSpPr>
      </xdr:nvSpPr>
      <xdr:spPr>
        <a:xfrm rot="5400000">
          <a:off x="1809750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Itemized or Standard Deduction?</a:t>
          </a:r>
        </a:p>
      </xdr:txBody>
    </xdr:sp>
    <xdr:clientData/>
  </xdr:twoCellAnchor>
  <xdr:twoCellAnchor editAs="absolute">
    <xdr:from>
      <xdr:col>5</xdr:col>
      <xdr:colOff>171450</xdr:colOff>
      <xdr:row>0</xdr:row>
      <xdr:rowOff>85725</xdr:rowOff>
    </xdr:from>
    <xdr:to>
      <xdr:col>6</xdr:col>
      <xdr:colOff>114300</xdr:colOff>
      <xdr:row>3</xdr:row>
      <xdr:rowOff>38100</xdr:rowOff>
    </xdr:to>
    <xdr:sp>
      <xdr:nvSpPr>
        <xdr:cNvPr id="9" name="Rectangle 9">
          <a:hlinkClick r:id="rId3"/>
        </xdr:cNvPr>
        <xdr:cNvSpPr>
          <a:spLocks/>
        </xdr:cNvSpPr>
      </xdr:nvSpPr>
      <xdr:spPr>
        <a:xfrm rot="5400000">
          <a:off x="4819650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1040 Worksheet</a:t>
          </a:r>
        </a:p>
      </xdr:txBody>
    </xdr:sp>
    <xdr:clientData/>
  </xdr:twoCellAnchor>
  <xdr:twoCellAnchor editAs="absolute">
    <xdr:from>
      <xdr:col>7</xdr:col>
      <xdr:colOff>28575</xdr:colOff>
      <xdr:row>0</xdr:row>
      <xdr:rowOff>85725</xdr:rowOff>
    </xdr:from>
    <xdr:to>
      <xdr:col>8</xdr:col>
      <xdr:colOff>104775</xdr:colOff>
      <xdr:row>3</xdr:row>
      <xdr:rowOff>38100</xdr:rowOff>
    </xdr:to>
    <xdr:sp>
      <xdr:nvSpPr>
        <xdr:cNvPr id="10" name="Rectangle 10">
          <a:hlinkClick r:id="rId4"/>
        </xdr:cNvPr>
        <xdr:cNvSpPr>
          <a:spLocks/>
        </xdr:cNvSpPr>
      </xdr:nvSpPr>
      <xdr:spPr>
        <a:xfrm rot="5400000">
          <a:off x="5572125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Overview</a:t>
          </a:r>
        </a:p>
      </xdr:txBody>
    </xdr:sp>
    <xdr:clientData/>
  </xdr:twoCellAnchor>
  <xdr:twoCellAnchor>
    <xdr:from>
      <xdr:col>1</xdr:col>
      <xdr:colOff>19050</xdr:colOff>
      <xdr:row>0</xdr:row>
      <xdr:rowOff>85725</xdr:rowOff>
    </xdr:from>
    <xdr:to>
      <xdr:col>1</xdr:col>
      <xdr:colOff>704850</xdr:colOff>
      <xdr:row>3</xdr:row>
      <xdr:rowOff>38100</xdr:rowOff>
    </xdr:to>
    <xdr:sp>
      <xdr:nvSpPr>
        <xdr:cNvPr id="11" name="Rectangle 12">
          <a:hlinkClick r:id="rId5"/>
        </xdr:cNvPr>
        <xdr:cNvSpPr>
          <a:spLocks/>
        </xdr:cNvSpPr>
      </xdr:nvSpPr>
      <xdr:spPr>
        <a:xfrm rot="5400000">
          <a:off x="304800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Quick Tax
Estimator</a:t>
          </a:r>
        </a:p>
      </xdr:txBody>
    </xdr:sp>
    <xdr:clientData/>
  </xdr:twoCellAnchor>
  <xdr:twoCellAnchor editAs="absolute">
    <xdr:from>
      <xdr:col>3</xdr:col>
      <xdr:colOff>190500</xdr:colOff>
      <xdr:row>0</xdr:row>
      <xdr:rowOff>85725</xdr:rowOff>
    </xdr:from>
    <xdr:to>
      <xdr:col>3</xdr:col>
      <xdr:colOff>876300</xdr:colOff>
      <xdr:row>3</xdr:row>
      <xdr:rowOff>38100</xdr:rowOff>
    </xdr:to>
    <xdr:sp>
      <xdr:nvSpPr>
        <xdr:cNvPr id="12" name="Rectangle 13">
          <a:hlinkClick r:id="rId6"/>
        </xdr:cNvPr>
        <xdr:cNvSpPr>
          <a:spLocks/>
        </xdr:cNvSpPr>
      </xdr:nvSpPr>
      <xdr:spPr>
        <a:xfrm rot="5400000">
          <a:off x="3314700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Child Tax Credit Worksheet</a:t>
          </a:r>
        </a:p>
      </xdr:txBody>
    </xdr:sp>
    <xdr:clientData/>
  </xdr:twoCellAnchor>
  <xdr:twoCellAnchor editAs="absolute">
    <xdr:from>
      <xdr:col>2</xdr:col>
      <xdr:colOff>1543050</xdr:colOff>
      <xdr:row>0</xdr:row>
      <xdr:rowOff>85725</xdr:rowOff>
    </xdr:from>
    <xdr:to>
      <xdr:col>3</xdr:col>
      <xdr:colOff>123825</xdr:colOff>
      <xdr:row>3</xdr:row>
      <xdr:rowOff>38100</xdr:rowOff>
    </xdr:to>
    <xdr:sp>
      <xdr:nvSpPr>
        <xdr:cNvPr id="13" name="Rectangle 14">
          <a:hlinkClick r:id="rId7"/>
        </xdr:cNvPr>
        <xdr:cNvSpPr>
          <a:spLocks/>
        </xdr:cNvSpPr>
      </xdr:nvSpPr>
      <xdr:spPr>
        <a:xfrm rot="5400000">
          <a:off x="2562225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Interest &amp; Dividends Worksheet</a:t>
          </a:r>
        </a:p>
      </xdr:txBody>
    </xdr:sp>
    <xdr:clientData/>
  </xdr:twoCellAnchor>
  <xdr:twoCellAnchor editAs="absolute">
    <xdr:from>
      <xdr:col>3</xdr:col>
      <xdr:colOff>942975</xdr:colOff>
      <xdr:row>0</xdr:row>
      <xdr:rowOff>85725</xdr:rowOff>
    </xdr:from>
    <xdr:to>
      <xdr:col>5</xdr:col>
      <xdr:colOff>104775</xdr:colOff>
      <xdr:row>3</xdr:row>
      <xdr:rowOff>38100</xdr:rowOff>
    </xdr:to>
    <xdr:sp>
      <xdr:nvSpPr>
        <xdr:cNvPr id="14" name="Rectangle 15">
          <a:hlinkClick r:id="rId8"/>
        </xdr:cNvPr>
        <xdr:cNvSpPr>
          <a:spLocks/>
        </xdr:cNvSpPr>
      </xdr:nvSpPr>
      <xdr:spPr>
        <a:xfrm rot="5400000">
          <a:off x="4067175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W-4 Tax Withholding Calculator</a:t>
          </a:r>
        </a:p>
      </xdr:txBody>
    </xdr:sp>
    <xdr:clientData/>
  </xdr:twoCellAnchor>
  <xdr:twoCellAnchor>
    <xdr:from>
      <xdr:col>2</xdr:col>
      <xdr:colOff>38100</xdr:colOff>
      <xdr:row>0</xdr:row>
      <xdr:rowOff>85725</xdr:rowOff>
    </xdr:from>
    <xdr:to>
      <xdr:col>2</xdr:col>
      <xdr:colOff>723900</xdr:colOff>
      <xdr:row>3</xdr:row>
      <xdr:rowOff>38100</xdr:rowOff>
    </xdr:to>
    <xdr:sp>
      <xdr:nvSpPr>
        <xdr:cNvPr id="15" name="Rectangle 16">
          <a:hlinkClick r:id="rId9"/>
        </xdr:cNvPr>
        <xdr:cNvSpPr>
          <a:spLocks/>
        </xdr:cNvSpPr>
      </xdr:nvSpPr>
      <xdr:spPr>
        <a:xfrm rot="5400000">
          <a:off x="1057275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Detailed Tax
Calculator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123825</xdr:rowOff>
    </xdr:from>
    <xdr:to>
      <xdr:col>19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525" y="609600"/>
          <a:ext cx="12982575" cy="381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7</xdr:row>
      <xdr:rowOff>9525</xdr:rowOff>
    </xdr:from>
    <xdr:to>
      <xdr:col>6</xdr:col>
      <xdr:colOff>142875</xdr:colOff>
      <xdr:row>7</xdr:row>
      <xdr:rowOff>247650</xdr:rowOff>
    </xdr:to>
    <xdr:sp>
      <xdr:nvSpPr>
        <xdr:cNvPr id="2" name="Rectangle 2"/>
        <xdr:cNvSpPr>
          <a:spLocks/>
        </xdr:cNvSpPr>
      </xdr:nvSpPr>
      <xdr:spPr>
        <a:xfrm>
          <a:off x="295275" y="1190625"/>
          <a:ext cx="5429250" cy="238125"/>
        </a:xfrm>
        <a:prstGeom prst="rect">
          <a:avLst/>
        </a:prstGeom>
        <a:gradFill rotWithShape="1">
          <a:gsLst>
            <a:gs pos="0">
              <a:srgbClr val="000080"/>
            </a:gs>
            <a:gs pos="100000">
              <a:srgbClr val="D9D9F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Tax Credit Assumptions</a:t>
          </a:r>
        </a:p>
      </xdr:txBody>
    </xdr:sp>
    <xdr:clientData/>
  </xdr:twoCellAnchor>
  <xdr:twoCellAnchor editAs="absolute">
    <xdr:from>
      <xdr:col>1</xdr:col>
      <xdr:colOff>19050</xdr:colOff>
      <xdr:row>5</xdr:row>
      <xdr:rowOff>85725</xdr:rowOff>
    </xdr:from>
    <xdr:to>
      <xdr:col>2</xdr:col>
      <xdr:colOff>2028825</xdr:colOff>
      <xdr:row>5</xdr:row>
      <xdr:rowOff>352425</xdr:rowOff>
    </xdr:to>
    <xdr:sp>
      <xdr:nvSpPr>
        <xdr:cNvPr id="3" name="Rectangle 3"/>
        <xdr:cNvSpPr>
          <a:spLocks/>
        </xdr:cNvSpPr>
      </xdr:nvSpPr>
      <xdr:spPr>
        <a:xfrm>
          <a:off x="304800" y="809625"/>
          <a:ext cx="2743200" cy="266700"/>
        </a:xfrm>
        <a:prstGeom prst="rect">
          <a:avLst/>
        </a:prstGeom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0" scaled="1"/>
        </a:gra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80"/>
              </a:solidFill>
            </a:rPr>
            <a:t>Child Tax Credit Worksheet</a:t>
          </a:r>
        </a:p>
      </xdr:txBody>
    </xdr:sp>
    <xdr:clientData/>
  </xdr:twoCellAnchor>
  <xdr:twoCellAnchor>
    <xdr:from>
      <xdr:col>1</xdr:col>
      <xdr:colOff>9525</xdr:colOff>
      <xdr:row>23</xdr:row>
      <xdr:rowOff>0</xdr:rowOff>
    </xdr:from>
    <xdr:to>
      <xdr:col>6</xdr:col>
      <xdr:colOff>142875</xdr:colOff>
      <xdr:row>23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295275" y="4210050"/>
          <a:ext cx="5429250" cy="0"/>
        </a:xfrm>
        <a:prstGeom prst="rect">
          <a:avLst/>
        </a:prstGeom>
        <a:gradFill rotWithShape="1">
          <a:gsLst>
            <a:gs pos="0">
              <a:srgbClr val="000080"/>
            </a:gs>
            <a:gs pos="100000">
              <a:srgbClr val="D9D9F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Part III - Foreign Accounts and Trusts</a:t>
          </a:r>
        </a:p>
      </xdr:txBody>
    </xdr:sp>
    <xdr:clientData/>
  </xdr:twoCellAnchor>
  <xdr:twoCellAnchor>
    <xdr:from>
      <xdr:col>1</xdr:col>
      <xdr:colOff>38100</xdr:colOff>
      <xdr:row>11</xdr:row>
      <xdr:rowOff>228600</xdr:rowOff>
    </xdr:from>
    <xdr:to>
      <xdr:col>3</xdr:col>
      <xdr:colOff>857250</xdr:colOff>
      <xdr:row>11</xdr:row>
      <xdr:rowOff>228600</xdr:rowOff>
    </xdr:to>
    <xdr:sp>
      <xdr:nvSpPr>
        <xdr:cNvPr id="5" name="Line 5"/>
        <xdr:cNvSpPr>
          <a:spLocks/>
        </xdr:cNvSpPr>
      </xdr:nvSpPr>
      <xdr:spPr>
        <a:xfrm>
          <a:off x="323850" y="2228850"/>
          <a:ext cx="365760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13</xdr:row>
      <xdr:rowOff>57150</xdr:rowOff>
    </xdr:from>
    <xdr:to>
      <xdr:col>3</xdr:col>
      <xdr:colOff>857250</xdr:colOff>
      <xdr:row>13</xdr:row>
      <xdr:rowOff>57150</xdr:rowOff>
    </xdr:to>
    <xdr:sp>
      <xdr:nvSpPr>
        <xdr:cNvPr id="6" name="Line 6"/>
        <xdr:cNvSpPr>
          <a:spLocks/>
        </xdr:cNvSpPr>
      </xdr:nvSpPr>
      <xdr:spPr>
        <a:xfrm>
          <a:off x="323850" y="2476500"/>
          <a:ext cx="365760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20</xdr:row>
      <xdr:rowOff>28575</xdr:rowOff>
    </xdr:from>
    <xdr:to>
      <xdr:col>3</xdr:col>
      <xdr:colOff>857250</xdr:colOff>
      <xdr:row>20</xdr:row>
      <xdr:rowOff>28575</xdr:rowOff>
    </xdr:to>
    <xdr:sp>
      <xdr:nvSpPr>
        <xdr:cNvPr id="7" name="Line 7"/>
        <xdr:cNvSpPr>
          <a:spLocks/>
        </xdr:cNvSpPr>
      </xdr:nvSpPr>
      <xdr:spPr>
        <a:xfrm>
          <a:off x="323850" y="3562350"/>
          <a:ext cx="365760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790575</xdr:colOff>
      <xdr:row>0</xdr:row>
      <xdr:rowOff>85725</xdr:rowOff>
    </xdr:from>
    <xdr:to>
      <xdr:col>2</xdr:col>
      <xdr:colOff>1476375</xdr:colOff>
      <xdr:row>3</xdr:row>
      <xdr:rowOff>38100</xdr:rowOff>
    </xdr:to>
    <xdr:sp>
      <xdr:nvSpPr>
        <xdr:cNvPr id="8" name="Rectangle 8">
          <a:hlinkClick r:id="rId1"/>
        </xdr:cNvPr>
        <xdr:cNvSpPr>
          <a:spLocks/>
        </xdr:cNvSpPr>
      </xdr:nvSpPr>
      <xdr:spPr>
        <a:xfrm rot="5400000">
          <a:off x="1809750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Itemized or Standard Deduction?</a:t>
          </a:r>
        </a:p>
      </xdr:txBody>
    </xdr:sp>
    <xdr:clientData/>
  </xdr:twoCellAnchor>
  <xdr:twoCellAnchor editAs="absolute">
    <xdr:from>
      <xdr:col>4</xdr:col>
      <xdr:colOff>95250</xdr:colOff>
      <xdr:row>0</xdr:row>
      <xdr:rowOff>85725</xdr:rowOff>
    </xdr:from>
    <xdr:to>
      <xdr:col>5</xdr:col>
      <xdr:colOff>666750</xdr:colOff>
      <xdr:row>3</xdr:row>
      <xdr:rowOff>38100</xdr:rowOff>
    </xdr:to>
    <xdr:sp>
      <xdr:nvSpPr>
        <xdr:cNvPr id="9" name="Rectangle 9">
          <a:hlinkClick r:id="rId2"/>
        </xdr:cNvPr>
        <xdr:cNvSpPr>
          <a:spLocks/>
        </xdr:cNvSpPr>
      </xdr:nvSpPr>
      <xdr:spPr>
        <a:xfrm rot="5400000">
          <a:off x="4819650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1040 Worksheet</a:t>
          </a:r>
        </a:p>
      </xdr:txBody>
    </xdr:sp>
    <xdr:clientData/>
  </xdr:twoCellAnchor>
  <xdr:twoCellAnchor editAs="absolute">
    <xdr:from>
      <xdr:col>5</xdr:col>
      <xdr:colOff>733425</xdr:colOff>
      <xdr:row>0</xdr:row>
      <xdr:rowOff>85725</xdr:rowOff>
    </xdr:from>
    <xdr:to>
      <xdr:col>7</xdr:col>
      <xdr:colOff>523875</xdr:colOff>
      <xdr:row>3</xdr:row>
      <xdr:rowOff>38100</xdr:rowOff>
    </xdr:to>
    <xdr:sp>
      <xdr:nvSpPr>
        <xdr:cNvPr id="10" name="Rectangle 10">
          <a:hlinkClick r:id="rId3"/>
        </xdr:cNvPr>
        <xdr:cNvSpPr>
          <a:spLocks/>
        </xdr:cNvSpPr>
      </xdr:nvSpPr>
      <xdr:spPr>
        <a:xfrm rot="5400000">
          <a:off x="5572125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Overview</a:t>
          </a:r>
        </a:p>
      </xdr:txBody>
    </xdr:sp>
    <xdr:clientData/>
  </xdr:twoCellAnchor>
  <xdr:twoCellAnchor>
    <xdr:from>
      <xdr:col>1</xdr:col>
      <xdr:colOff>19050</xdr:colOff>
      <xdr:row>0</xdr:row>
      <xdr:rowOff>85725</xdr:rowOff>
    </xdr:from>
    <xdr:to>
      <xdr:col>1</xdr:col>
      <xdr:colOff>704850</xdr:colOff>
      <xdr:row>3</xdr:row>
      <xdr:rowOff>38100</xdr:rowOff>
    </xdr:to>
    <xdr:sp>
      <xdr:nvSpPr>
        <xdr:cNvPr id="11" name="Rectangle 12">
          <a:hlinkClick r:id="rId4"/>
        </xdr:cNvPr>
        <xdr:cNvSpPr>
          <a:spLocks/>
        </xdr:cNvSpPr>
      </xdr:nvSpPr>
      <xdr:spPr>
        <a:xfrm rot="5400000">
          <a:off x="304800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Quick Tax
Estimator</a:t>
          </a:r>
        </a:p>
      </xdr:txBody>
    </xdr:sp>
    <xdr:clientData/>
  </xdr:twoCellAnchor>
  <xdr:twoCellAnchor editAs="absolute">
    <xdr:from>
      <xdr:col>3</xdr:col>
      <xdr:colOff>190500</xdr:colOff>
      <xdr:row>0</xdr:row>
      <xdr:rowOff>85725</xdr:rowOff>
    </xdr:from>
    <xdr:to>
      <xdr:col>3</xdr:col>
      <xdr:colOff>876300</xdr:colOff>
      <xdr:row>3</xdr:row>
      <xdr:rowOff>38100</xdr:rowOff>
    </xdr:to>
    <xdr:sp>
      <xdr:nvSpPr>
        <xdr:cNvPr id="12" name="Rectangle 13">
          <a:hlinkClick r:id="rId5"/>
        </xdr:cNvPr>
        <xdr:cNvSpPr>
          <a:spLocks/>
        </xdr:cNvSpPr>
      </xdr:nvSpPr>
      <xdr:spPr>
        <a:xfrm rot="5400000">
          <a:off x="3314700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Child Tax Credit Worksheet</a:t>
          </a:r>
        </a:p>
      </xdr:txBody>
    </xdr:sp>
    <xdr:clientData/>
  </xdr:twoCellAnchor>
  <xdr:twoCellAnchor editAs="absolute">
    <xdr:from>
      <xdr:col>2</xdr:col>
      <xdr:colOff>1543050</xdr:colOff>
      <xdr:row>0</xdr:row>
      <xdr:rowOff>85725</xdr:rowOff>
    </xdr:from>
    <xdr:to>
      <xdr:col>3</xdr:col>
      <xdr:colOff>123825</xdr:colOff>
      <xdr:row>3</xdr:row>
      <xdr:rowOff>38100</xdr:rowOff>
    </xdr:to>
    <xdr:sp>
      <xdr:nvSpPr>
        <xdr:cNvPr id="13" name="Rectangle 14">
          <a:hlinkClick r:id="rId6"/>
        </xdr:cNvPr>
        <xdr:cNvSpPr>
          <a:spLocks/>
        </xdr:cNvSpPr>
      </xdr:nvSpPr>
      <xdr:spPr>
        <a:xfrm rot="5400000">
          <a:off x="2562225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Interest &amp; Dividends Worksheet</a:t>
          </a:r>
        </a:p>
      </xdr:txBody>
    </xdr:sp>
    <xdr:clientData/>
  </xdr:twoCellAnchor>
  <xdr:twoCellAnchor editAs="absolute">
    <xdr:from>
      <xdr:col>3</xdr:col>
      <xdr:colOff>942975</xdr:colOff>
      <xdr:row>0</xdr:row>
      <xdr:rowOff>85725</xdr:rowOff>
    </xdr:from>
    <xdr:to>
      <xdr:col>4</xdr:col>
      <xdr:colOff>28575</xdr:colOff>
      <xdr:row>3</xdr:row>
      <xdr:rowOff>38100</xdr:rowOff>
    </xdr:to>
    <xdr:sp>
      <xdr:nvSpPr>
        <xdr:cNvPr id="14" name="Rectangle 15">
          <a:hlinkClick r:id="rId7"/>
        </xdr:cNvPr>
        <xdr:cNvSpPr>
          <a:spLocks/>
        </xdr:cNvSpPr>
      </xdr:nvSpPr>
      <xdr:spPr>
        <a:xfrm rot="5400000">
          <a:off x="4067175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W-4 Tax Withholding Calculator</a:t>
          </a:r>
        </a:p>
      </xdr:txBody>
    </xdr:sp>
    <xdr:clientData/>
  </xdr:twoCellAnchor>
  <xdr:twoCellAnchor>
    <xdr:from>
      <xdr:col>2</xdr:col>
      <xdr:colOff>38100</xdr:colOff>
      <xdr:row>0</xdr:row>
      <xdr:rowOff>85725</xdr:rowOff>
    </xdr:from>
    <xdr:to>
      <xdr:col>2</xdr:col>
      <xdr:colOff>723900</xdr:colOff>
      <xdr:row>3</xdr:row>
      <xdr:rowOff>38100</xdr:rowOff>
    </xdr:to>
    <xdr:sp>
      <xdr:nvSpPr>
        <xdr:cNvPr id="15" name="Rectangle 16">
          <a:hlinkClick r:id="rId8"/>
        </xdr:cNvPr>
        <xdr:cNvSpPr>
          <a:spLocks/>
        </xdr:cNvSpPr>
      </xdr:nvSpPr>
      <xdr:spPr>
        <a:xfrm rot="5400000">
          <a:off x="1057275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Detailed Tax
Calculator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123825</xdr:rowOff>
    </xdr:from>
    <xdr:to>
      <xdr:col>21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525" y="609600"/>
          <a:ext cx="13582650" cy="381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9525</xdr:colOff>
      <xdr:row>7</xdr:row>
      <xdr:rowOff>9525</xdr:rowOff>
    </xdr:from>
    <xdr:ext cx="5381625" cy="238125"/>
    <xdr:sp>
      <xdr:nvSpPr>
        <xdr:cNvPr id="2" name="Rectangle 2"/>
        <xdr:cNvSpPr>
          <a:spLocks/>
        </xdr:cNvSpPr>
      </xdr:nvSpPr>
      <xdr:spPr>
        <a:xfrm>
          <a:off x="295275" y="1257300"/>
          <a:ext cx="5381625" cy="238125"/>
        </a:xfrm>
        <a:prstGeom prst="rect">
          <a:avLst/>
        </a:prstGeom>
        <a:gradFill rotWithShape="1">
          <a:gsLst>
            <a:gs pos="0">
              <a:srgbClr val="000080"/>
            </a:gs>
            <a:gs pos="100000">
              <a:srgbClr val="D9D9F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Personal Allowances</a:t>
          </a:r>
        </a:p>
      </xdr:txBody>
    </xdr:sp>
    <xdr:clientData/>
  </xdr:oneCellAnchor>
  <xdr:twoCellAnchor editAs="absolute">
    <xdr:from>
      <xdr:col>1</xdr:col>
      <xdr:colOff>19050</xdr:colOff>
      <xdr:row>5</xdr:row>
      <xdr:rowOff>9525</xdr:rowOff>
    </xdr:from>
    <xdr:to>
      <xdr:col>4</xdr:col>
      <xdr:colOff>200025</xdr:colOff>
      <xdr:row>5</xdr:row>
      <xdr:rowOff>276225</xdr:rowOff>
    </xdr:to>
    <xdr:sp>
      <xdr:nvSpPr>
        <xdr:cNvPr id="3" name="Rectangle 4"/>
        <xdr:cNvSpPr>
          <a:spLocks/>
        </xdr:cNvSpPr>
      </xdr:nvSpPr>
      <xdr:spPr>
        <a:xfrm>
          <a:off x="304800" y="771525"/>
          <a:ext cx="3733800" cy="266700"/>
        </a:xfrm>
        <a:prstGeom prst="rect">
          <a:avLst/>
        </a:prstGeom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0" scaled="1"/>
        </a:gra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80"/>
              </a:solidFill>
            </a:rPr>
            <a:t>Tax Withholding (Form W-4) Calculator</a:t>
          </a:r>
        </a:p>
      </xdr:txBody>
    </xdr:sp>
    <xdr:clientData/>
  </xdr:twoCellAnchor>
  <xdr:oneCellAnchor>
    <xdr:from>
      <xdr:col>1</xdr:col>
      <xdr:colOff>0</xdr:colOff>
      <xdr:row>16</xdr:row>
      <xdr:rowOff>114300</xdr:rowOff>
    </xdr:from>
    <xdr:ext cx="5381625" cy="238125"/>
    <xdr:sp>
      <xdr:nvSpPr>
        <xdr:cNvPr id="4" name="Rectangle 5"/>
        <xdr:cNvSpPr>
          <a:spLocks/>
        </xdr:cNvSpPr>
      </xdr:nvSpPr>
      <xdr:spPr>
        <a:xfrm>
          <a:off x="285750" y="3086100"/>
          <a:ext cx="5381625" cy="238125"/>
        </a:xfrm>
        <a:prstGeom prst="rect">
          <a:avLst/>
        </a:prstGeom>
        <a:gradFill rotWithShape="1">
          <a:gsLst>
            <a:gs pos="0">
              <a:srgbClr val="000080"/>
            </a:gs>
            <a:gs pos="100000">
              <a:srgbClr val="D9D9F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Deductions, Adjustments &amp; Credits</a:t>
          </a:r>
        </a:p>
      </xdr:txBody>
    </xdr:sp>
    <xdr:clientData/>
  </xdr:oneCellAnchor>
  <xdr:oneCellAnchor>
    <xdr:from>
      <xdr:col>1</xdr:col>
      <xdr:colOff>0</xdr:colOff>
      <xdr:row>27</xdr:row>
      <xdr:rowOff>19050</xdr:rowOff>
    </xdr:from>
    <xdr:ext cx="5381625" cy="238125"/>
    <xdr:sp>
      <xdr:nvSpPr>
        <xdr:cNvPr id="5" name="Rectangle 6"/>
        <xdr:cNvSpPr>
          <a:spLocks/>
        </xdr:cNvSpPr>
      </xdr:nvSpPr>
      <xdr:spPr>
        <a:xfrm>
          <a:off x="285750" y="4895850"/>
          <a:ext cx="5381625" cy="238125"/>
        </a:xfrm>
        <a:prstGeom prst="rect">
          <a:avLst/>
        </a:prstGeom>
        <a:gradFill rotWithShape="1">
          <a:gsLst>
            <a:gs pos="0">
              <a:srgbClr val="000080"/>
            </a:gs>
            <a:gs pos="100000">
              <a:srgbClr val="D9D9F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Results</a:t>
          </a:r>
        </a:p>
      </xdr:txBody>
    </xdr:sp>
    <xdr:clientData/>
  </xdr:oneCellAnchor>
  <xdr:twoCellAnchor editAs="absolute">
    <xdr:from>
      <xdr:col>3</xdr:col>
      <xdr:colOff>95250</xdr:colOff>
      <xdr:row>0</xdr:row>
      <xdr:rowOff>85725</xdr:rowOff>
    </xdr:from>
    <xdr:to>
      <xdr:col>3</xdr:col>
      <xdr:colOff>781050</xdr:colOff>
      <xdr:row>3</xdr:row>
      <xdr:rowOff>38100</xdr:rowOff>
    </xdr:to>
    <xdr:sp>
      <xdr:nvSpPr>
        <xdr:cNvPr id="6" name="Rectangle 8">
          <a:hlinkClick r:id="rId1"/>
        </xdr:cNvPr>
        <xdr:cNvSpPr>
          <a:spLocks/>
        </xdr:cNvSpPr>
      </xdr:nvSpPr>
      <xdr:spPr>
        <a:xfrm rot="5400000">
          <a:off x="1809750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Itemized or Standard Deduction?</a:t>
          </a:r>
        </a:p>
      </xdr:txBody>
    </xdr:sp>
    <xdr:clientData/>
  </xdr:twoCellAnchor>
  <xdr:twoCellAnchor editAs="absolute">
    <xdr:from>
      <xdr:col>5</xdr:col>
      <xdr:colOff>276225</xdr:colOff>
      <xdr:row>0</xdr:row>
      <xdr:rowOff>85725</xdr:rowOff>
    </xdr:from>
    <xdr:to>
      <xdr:col>6</xdr:col>
      <xdr:colOff>600075</xdr:colOff>
      <xdr:row>3</xdr:row>
      <xdr:rowOff>38100</xdr:rowOff>
    </xdr:to>
    <xdr:sp>
      <xdr:nvSpPr>
        <xdr:cNvPr id="7" name="Rectangle 9">
          <a:hlinkClick r:id="rId2"/>
        </xdr:cNvPr>
        <xdr:cNvSpPr>
          <a:spLocks/>
        </xdr:cNvSpPr>
      </xdr:nvSpPr>
      <xdr:spPr>
        <a:xfrm rot="5400000">
          <a:off x="4819650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1040 Worksheet</a:t>
          </a:r>
        </a:p>
      </xdr:txBody>
    </xdr:sp>
    <xdr:clientData/>
  </xdr:twoCellAnchor>
  <xdr:twoCellAnchor editAs="absolute">
    <xdr:from>
      <xdr:col>7</xdr:col>
      <xdr:colOff>38100</xdr:colOff>
      <xdr:row>0</xdr:row>
      <xdr:rowOff>85725</xdr:rowOff>
    </xdr:from>
    <xdr:to>
      <xdr:col>9</xdr:col>
      <xdr:colOff>228600</xdr:colOff>
      <xdr:row>3</xdr:row>
      <xdr:rowOff>38100</xdr:rowOff>
    </xdr:to>
    <xdr:sp>
      <xdr:nvSpPr>
        <xdr:cNvPr id="8" name="Rectangle 10">
          <a:hlinkClick r:id="rId3"/>
        </xdr:cNvPr>
        <xdr:cNvSpPr>
          <a:spLocks/>
        </xdr:cNvSpPr>
      </xdr:nvSpPr>
      <xdr:spPr>
        <a:xfrm rot="5400000">
          <a:off x="5572125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Overview</a:t>
          </a:r>
        </a:p>
      </xdr:txBody>
    </xdr:sp>
    <xdr:clientData/>
  </xdr:twoCellAnchor>
  <xdr:twoCellAnchor>
    <xdr:from>
      <xdr:col>1</xdr:col>
      <xdr:colOff>19050</xdr:colOff>
      <xdr:row>0</xdr:row>
      <xdr:rowOff>85725</xdr:rowOff>
    </xdr:from>
    <xdr:to>
      <xdr:col>1</xdr:col>
      <xdr:colOff>704850</xdr:colOff>
      <xdr:row>3</xdr:row>
      <xdr:rowOff>38100</xdr:rowOff>
    </xdr:to>
    <xdr:sp>
      <xdr:nvSpPr>
        <xdr:cNvPr id="9" name="Rectangle 12">
          <a:hlinkClick r:id="rId4"/>
        </xdr:cNvPr>
        <xdr:cNvSpPr>
          <a:spLocks/>
        </xdr:cNvSpPr>
      </xdr:nvSpPr>
      <xdr:spPr>
        <a:xfrm rot="5400000">
          <a:off x="304800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Quick Tax
Estimator</a:t>
          </a:r>
        </a:p>
      </xdr:txBody>
    </xdr:sp>
    <xdr:clientData/>
  </xdr:twoCellAnchor>
  <xdr:twoCellAnchor editAs="absolute">
    <xdr:from>
      <xdr:col>3</xdr:col>
      <xdr:colOff>1600200</xdr:colOff>
      <xdr:row>0</xdr:row>
      <xdr:rowOff>85725</xdr:rowOff>
    </xdr:from>
    <xdr:to>
      <xdr:col>4</xdr:col>
      <xdr:colOff>161925</xdr:colOff>
      <xdr:row>3</xdr:row>
      <xdr:rowOff>38100</xdr:rowOff>
    </xdr:to>
    <xdr:sp>
      <xdr:nvSpPr>
        <xdr:cNvPr id="10" name="Rectangle 13">
          <a:hlinkClick r:id="rId5"/>
        </xdr:cNvPr>
        <xdr:cNvSpPr>
          <a:spLocks/>
        </xdr:cNvSpPr>
      </xdr:nvSpPr>
      <xdr:spPr>
        <a:xfrm rot="5400000">
          <a:off x="3314700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Child Tax Credit Worksheet</a:t>
          </a:r>
        </a:p>
      </xdr:txBody>
    </xdr:sp>
    <xdr:clientData/>
  </xdr:twoCellAnchor>
  <xdr:twoCellAnchor editAs="absolute">
    <xdr:from>
      <xdr:col>3</xdr:col>
      <xdr:colOff>847725</xdr:colOff>
      <xdr:row>0</xdr:row>
      <xdr:rowOff>85725</xdr:rowOff>
    </xdr:from>
    <xdr:to>
      <xdr:col>3</xdr:col>
      <xdr:colOff>1533525</xdr:colOff>
      <xdr:row>3</xdr:row>
      <xdr:rowOff>38100</xdr:rowOff>
    </xdr:to>
    <xdr:sp>
      <xdr:nvSpPr>
        <xdr:cNvPr id="11" name="Rectangle 14">
          <a:hlinkClick r:id="rId6"/>
        </xdr:cNvPr>
        <xdr:cNvSpPr>
          <a:spLocks/>
        </xdr:cNvSpPr>
      </xdr:nvSpPr>
      <xdr:spPr>
        <a:xfrm rot="5400000">
          <a:off x="2562225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Interest &amp; Dividends Worksheet</a:t>
          </a:r>
        </a:p>
      </xdr:txBody>
    </xdr:sp>
    <xdr:clientData/>
  </xdr:twoCellAnchor>
  <xdr:twoCellAnchor editAs="absolute">
    <xdr:from>
      <xdr:col>4</xdr:col>
      <xdr:colOff>228600</xdr:colOff>
      <xdr:row>0</xdr:row>
      <xdr:rowOff>85725</xdr:rowOff>
    </xdr:from>
    <xdr:to>
      <xdr:col>5</xdr:col>
      <xdr:colOff>209550</xdr:colOff>
      <xdr:row>3</xdr:row>
      <xdr:rowOff>38100</xdr:rowOff>
    </xdr:to>
    <xdr:sp>
      <xdr:nvSpPr>
        <xdr:cNvPr id="12" name="Rectangle 15">
          <a:hlinkClick r:id="rId7"/>
        </xdr:cNvPr>
        <xdr:cNvSpPr>
          <a:spLocks/>
        </xdr:cNvSpPr>
      </xdr:nvSpPr>
      <xdr:spPr>
        <a:xfrm rot="5400000">
          <a:off x="4067175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W-4 Tax Withholding Calculator</a:t>
          </a:r>
        </a:p>
      </xdr:txBody>
    </xdr:sp>
    <xdr:clientData/>
  </xdr:twoCellAnchor>
  <xdr:twoCellAnchor>
    <xdr:from>
      <xdr:col>10</xdr:col>
      <xdr:colOff>390525</xdr:colOff>
      <xdr:row>0</xdr:row>
      <xdr:rowOff>47625</xdr:rowOff>
    </xdr:from>
    <xdr:to>
      <xdr:col>12</xdr:col>
      <xdr:colOff>523875</xdr:colOff>
      <xdr:row>3</xdr:row>
      <xdr:rowOff>66675</xdr:rowOff>
    </xdr:to>
    <xdr:sp>
      <xdr:nvSpPr>
        <xdr:cNvPr id="13" name="Rectangle 16">
          <a:hlinkClick r:id="rId8"/>
        </xdr:cNvPr>
        <xdr:cNvSpPr>
          <a:spLocks/>
        </xdr:cNvSpPr>
      </xdr:nvSpPr>
      <xdr:spPr>
        <a:xfrm>
          <a:off x="6753225" y="47625"/>
          <a:ext cx="1352550" cy="504825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DBDBDB"/>
            </a:gs>
          </a:gsLst>
          <a:lin ang="5400000" scaled="1"/>
        </a:gra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Click here to download Form W-4 from www.irs.gov</a:t>
          </a:r>
        </a:p>
      </xdr:txBody>
    </xdr:sp>
    <xdr:clientData/>
  </xdr:twoCellAnchor>
  <xdr:twoCellAnchor editAs="absolute">
    <xdr:from>
      <xdr:col>3</xdr:col>
      <xdr:colOff>295275</xdr:colOff>
      <xdr:row>18</xdr:row>
      <xdr:rowOff>19050</xdr:rowOff>
    </xdr:from>
    <xdr:to>
      <xdr:col>3</xdr:col>
      <xdr:colOff>1847850</xdr:colOff>
      <xdr:row>19</xdr:row>
      <xdr:rowOff>9525</xdr:rowOff>
    </xdr:to>
    <xdr:sp>
      <xdr:nvSpPr>
        <xdr:cNvPr id="14" name="Rectangle 17">
          <a:hlinkClick r:id="rId9"/>
        </xdr:cNvPr>
        <xdr:cNvSpPr>
          <a:spLocks/>
        </xdr:cNvSpPr>
      </xdr:nvSpPr>
      <xdr:spPr>
        <a:xfrm rot="5400000">
          <a:off x="2009775" y="3352800"/>
          <a:ext cx="1552575" cy="161925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Itemized Deduction Worksheet</a:t>
          </a:r>
        </a:p>
      </xdr:txBody>
    </xdr:sp>
    <xdr:clientData/>
  </xdr:twoCellAnchor>
  <xdr:oneCellAnchor>
    <xdr:from>
      <xdr:col>9</xdr:col>
      <xdr:colOff>0</xdr:colOff>
      <xdr:row>13</xdr:row>
      <xdr:rowOff>9525</xdr:rowOff>
    </xdr:from>
    <xdr:ext cx="3028950" cy="209550"/>
    <xdr:sp>
      <xdr:nvSpPr>
        <xdr:cNvPr id="15" name="Rectangle 19"/>
        <xdr:cNvSpPr>
          <a:spLocks/>
        </xdr:cNvSpPr>
      </xdr:nvSpPr>
      <xdr:spPr>
        <a:xfrm>
          <a:off x="6029325" y="2466975"/>
          <a:ext cx="3028950" cy="209550"/>
        </a:xfrm>
        <a:prstGeom prst="rect">
          <a:avLst/>
        </a:prstGeom>
        <a:gradFill rotWithShape="1">
          <a:gsLst>
            <a:gs pos="0">
              <a:srgbClr val="000080"/>
            </a:gs>
            <a:gs pos="100000">
              <a:srgbClr val="D9D9F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Results</a:t>
          </a:r>
        </a:p>
      </xdr:txBody>
    </xdr:sp>
    <xdr:clientData/>
  </xdr:oneCellAnchor>
  <xdr:twoCellAnchor>
    <xdr:from>
      <xdr:col>2</xdr:col>
      <xdr:colOff>38100</xdr:colOff>
      <xdr:row>0</xdr:row>
      <xdr:rowOff>85725</xdr:rowOff>
    </xdr:from>
    <xdr:to>
      <xdr:col>3</xdr:col>
      <xdr:colOff>28575</xdr:colOff>
      <xdr:row>3</xdr:row>
      <xdr:rowOff>38100</xdr:rowOff>
    </xdr:to>
    <xdr:sp>
      <xdr:nvSpPr>
        <xdr:cNvPr id="16" name="Rectangle 20">
          <a:hlinkClick r:id="rId10"/>
        </xdr:cNvPr>
        <xdr:cNvSpPr>
          <a:spLocks/>
        </xdr:cNvSpPr>
      </xdr:nvSpPr>
      <xdr:spPr>
        <a:xfrm rot="5400000">
          <a:off x="1057275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Detailed Tax
Calculator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8</xdr:row>
      <xdr:rowOff>95250</xdr:rowOff>
    </xdr:from>
    <xdr:to>
      <xdr:col>4</xdr:col>
      <xdr:colOff>219075</xdr:colOff>
      <xdr:row>11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1733550" y="1847850"/>
          <a:ext cx="1524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LABEL    </a:t>
          </a:r>
        </a:p>
      </xdr:txBody>
    </xdr:sp>
    <xdr:clientData/>
  </xdr:twoCellAnchor>
  <xdr:twoCellAnchor>
    <xdr:from>
      <xdr:col>4</xdr:col>
      <xdr:colOff>66675</xdr:colOff>
      <xdr:row>12</xdr:row>
      <xdr:rowOff>66675</xdr:rowOff>
    </xdr:from>
    <xdr:to>
      <xdr:col>4</xdr:col>
      <xdr:colOff>219075</xdr:colOff>
      <xdr:row>15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1733550" y="2505075"/>
          <a:ext cx="15240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HERE</a:t>
          </a:r>
        </a:p>
      </xdr:txBody>
    </xdr:sp>
    <xdr:clientData/>
  </xdr:twoCellAnchor>
  <xdr:twoCellAnchor>
    <xdr:from>
      <xdr:col>2</xdr:col>
      <xdr:colOff>0</xdr:colOff>
      <xdr:row>5</xdr:row>
      <xdr:rowOff>152400</xdr:rowOff>
    </xdr:from>
    <xdr:to>
      <xdr:col>2</xdr:col>
      <xdr:colOff>180975</xdr:colOff>
      <xdr:row>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28650" y="1238250"/>
          <a:ext cx="1809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Form</a:t>
          </a:r>
        </a:p>
      </xdr:txBody>
    </xdr:sp>
    <xdr:clientData/>
  </xdr:twoCellAnchor>
  <xdr:twoCellAnchor>
    <xdr:from>
      <xdr:col>17</xdr:col>
      <xdr:colOff>219075</xdr:colOff>
      <xdr:row>12</xdr:row>
      <xdr:rowOff>19050</xdr:rowOff>
    </xdr:from>
    <xdr:to>
      <xdr:col>19</xdr:col>
      <xdr:colOff>19050</xdr:colOff>
      <xdr:row>13</xdr:row>
      <xdr:rowOff>9525</xdr:rowOff>
    </xdr:to>
    <xdr:sp>
      <xdr:nvSpPr>
        <xdr:cNvPr id="4" name="AutoShape 4"/>
        <xdr:cNvSpPr>
          <a:spLocks/>
        </xdr:cNvSpPr>
      </xdr:nvSpPr>
      <xdr:spPr>
        <a:xfrm>
          <a:off x="7267575" y="2457450"/>
          <a:ext cx="190500" cy="18097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7</xdr:row>
      <xdr:rowOff>0</xdr:rowOff>
    </xdr:from>
    <xdr:to>
      <xdr:col>5</xdr:col>
      <xdr:colOff>0</xdr:colOff>
      <xdr:row>16</xdr:row>
      <xdr:rowOff>85725</xdr:rowOff>
    </xdr:to>
    <xdr:sp>
      <xdr:nvSpPr>
        <xdr:cNvPr id="5" name="AutoShape 5"/>
        <xdr:cNvSpPr>
          <a:spLocks/>
        </xdr:cNvSpPr>
      </xdr:nvSpPr>
      <xdr:spPr>
        <a:xfrm>
          <a:off x="1647825" y="1571625"/>
          <a:ext cx="295275" cy="1609725"/>
        </a:xfrm>
        <a:prstGeom prst="leftBracket">
          <a:avLst>
            <a:gd name="adj" fmla="val -37898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16</xdr:row>
      <xdr:rowOff>95250</xdr:rowOff>
    </xdr:to>
    <xdr:sp>
      <xdr:nvSpPr>
        <xdr:cNvPr id="6" name="Line 6"/>
        <xdr:cNvSpPr>
          <a:spLocks/>
        </xdr:cNvSpPr>
      </xdr:nvSpPr>
      <xdr:spPr>
        <a:xfrm>
          <a:off x="1943100" y="1571625"/>
          <a:ext cx="0" cy="16192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85725</xdr:rowOff>
    </xdr:from>
    <xdr:to>
      <xdr:col>16</xdr:col>
      <xdr:colOff>114300</xdr:colOff>
      <xdr:row>16</xdr:row>
      <xdr:rowOff>85725</xdr:rowOff>
    </xdr:to>
    <xdr:sp>
      <xdr:nvSpPr>
        <xdr:cNvPr id="7" name="Line 7"/>
        <xdr:cNvSpPr>
          <a:spLocks/>
        </xdr:cNvSpPr>
      </xdr:nvSpPr>
      <xdr:spPr>
        <a:xfrm flipH="1">
          <a:off x="1943100" y="3181350"/>
          <a:ext cx="487680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</xdr:row>
      <xdr:rowOff>142875</xdr:rowOff>
    </xdr:from>
    <xdr:to>
      <xdr:col>12</xdr:col>
      <xdr:colOff>171450</xdr:colOff>
      <xdr:row>6</xdr:row>
      <xdr:rowOff>142875</xdr:rowOff>
    </xdr:to>
    <xdr:sp>
      <xdr:nvSpPr>
        <xdr:cNvPr id="8" name="Rectangle 8"/>
        <xdr:cNvSpPr>
          <a:spLocks/>
        </xdr:cNvSpPr>
      </xdr:nvSpPr>
      <xdr:spPr>
        <a:xfrm>
          <a:off x="1952625" y="1228725"/>
          <a:ext cx="3133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Department of the Treasury---Internal Revenue Service</a:t>
          </a:r>
        </a:p>
      </xdr:txBody>
    </xdr:sp>
    <xdr:clientData/>
  </xdr:twoCellAnchor>
  <xdr:twoCellAnchor>
    <xdr:from>
      <xdr:col>16</xdr:col>
      <xdr:colOff>180975</xdr:colOff>
      <xdr:row>29</xdr:row>
      <xdr:rowOff>85725</xdr:rowOff>
    </xdr:from>
    <xdr:to>
      <xdr:col>16</xdr:col>
      <xdr:colOff>228600</xdr:colOff>
      <xdr:row>29</xdr:row>
      <xdr:rowOff>133350</xdr:rowOff>
    </xdr:to>
    <xdr:sp>
      <xdr:nvSpPr>
        <xdr:cNvPr id="9" name="Line 9"/>
        <xdr:cNvSpPr>
          <a:spLocks/>
        </xdr:cNvSpPr>
      </xdr:nvSpPr>
      <xdr:spPr>
        <a:xfrm>
          <a:off x="6886575" y="4848225"/>
          <a:ext cx="47625" cy="476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219075</xdr:colOff>
      <xdr:row>28</xdr:row>
      <xdr:rowOff>123825</xdr:rowOff>
    </xdr:from>
    <xdr:to>
      <xdr:col>16</xdr:col>
      <xdr:colOff>295275</xdr:colOff>
      <xdr:row>30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6924675" y="4705350"/>
          <a:ext cx="76200" cy="1905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30</xdr:row>
      <xdr:rowOff>47625</xdr:rowOff>
    </xdr:from>
    <xdr:to>
      <xdr:col>20</xdr:col>
      <xdr:colOff>57150</xdr:colOff>
      <xdr:row>30</xdr:row>
      <xdr:rowOff>85725</xdr:rowOff>
    </xdr:to>
    <xdr:sp>
      <xdr:nvSpPr>
        <xdr:cNvPr id="11" name="Oval 23"/>
        <xdr:cNvSpPr>
          <a:spLocks noChangeAspect="1"/>
        </xdr:cNvSpPr>
      </xdr:nvSpPr>
      <xdr:spPr>
        <a:xfrm>
          <a:off x="7734300" y="4943475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31</xdr:row>
      <xdr:rowOff>47625</xdr:rowOff>
    </xdr:from>
    <xdr:to>
      <xdr:col>20</xdr:col>
      <xdr:colOff>57150</xdr:colOff>
      <xdr:row>31</xdr:row>
      <xdr:rowOff>85725</xdr:rowOff>
    </xdr:to>
    <xdr:sp>
      <xdr:nvSpPr>
        <xdr:cNvPr id="12" name="Oval 24"/>
        <xdr:cNvSpPr>
          <a:spLocks noChangeAspect="1"/>
        </xdr:cNvSpPr>
      </xdr:nvSpPr>
      <xdr:spPr>
        <a:xfrm>
          <a:off x="7734300" y="5076825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79</xdr:row>
      <xdr:rowOff>57150</xdr:rowOff>
    </xdr:from>
    <xdr:to>
      <xdr:col>2</xdr:col>
      <xdr:colOff>114300</xdr:colOff>
      <xdr:row>79</xdr:row>
      <xdr:rowOff>104775</xdr:rowOff>
    </xdr:to>
    <xdr:sp>
      <xdr:nvSpPr>
        <xdr:cNvPr id="13" name="Oval 25"/>
        <xdr:cNvSpPr>
          <a:spLocks noChangeAspect="1"/>
        </xdr:cNvSpPr>
      </xdr:nvSpPr>
      <xdr:spPr>
        <a:xfrm>
          <a:off x="695325" y="13820775"/>
          <a:ext cx="47625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85</xdr:row>
      <xdr:rowOff>76200</xdr:rowOff>
    </xdr:from>
    <xdr:to>
      <xdr:col>2</xdr:col>
      <xdr:colOff>114300</xdr:colOff>
      <xdr:row>85</xdr:row>
      <xdr:rowOff>123825</xdr:rowOff>
    </xdr:to>
    <xdr:sp>
      <xdr:nvSpPr>
        <xdr:cNvPr id="14" name="Oval 26"/>
        <xdr:cNvSpPr>
          <a:spLocks noChangeAspect="1"/>
        </xdr:cNvSpPr>
      </xdr:nvSpPr>
      <xdr:spPr>
        <a:xfrm>
          <a:off x="695325" y="14868525"/>
          <a:ext cx="47625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77</xdr:row>
      <xdr:rowOff>0</xdr:rowOff>
    </xdr:from>
    <xdr:to>
      <xdr:col>3</xdr:col>
      <xdr:colOff>9525</xdr:colOff>
      <xdr:row>97</xdr:row>
      <xdr:rowOff>104775</xdr:rowOff>
    </xdr:to>
    <xdr:sp>
      <xdr:nvSpPr>
        <xdr:cNvPr id="15" name="AutoShape 27"/>
        <xdr:cNvSpPr>
          <a:spLocks/>
        </xdr:cNvSpPr>
      </xdr:nvSpPr>
      <xdr:spPr>
        <a:xfrm flipH="1">
          <a:off x="1381125" y="13354050"/>
          <a:ext cx="123825" cy="3600450"/>
        </a:xfrm>
        <a:prstGeom prst="leftBracket">
          <a:avLst>
            <a:gd name="adj" fmla="val -47902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77</xdr:row>
      <xdr:rowOff>0</xdr:rowOff>
    </xdr:from>
    <xdr:to>
      <xdr:col>2</xdr:col>
      <xdr:colOff>9525</xdr:colOff>
      <xdr:row>97</xdr:row>
      <xdr:rowOff>104775</xdr:rowOff>
    </xdr:to>
    <xdr:sp>
      <xdr:nvSpPr>
        <xdr:cNvPr id="16" name="AutoShape 28"/>
        <xdr:cNvSpPr>
          <a:spLocks/>
        </xdr:cNvSpPr>
      </xdr:nvSpPr>
      <xdr:spPr>
        <a:xfrm>
          <a:off x="561975" y="13354050"/>
          <a:ext cx="76200" cy="3600450"/>
        </a:xfrm>
        <a:prstGeom prst="leftBracket">
          <a:avLst>
            <a:gd name="adj" fmla="val -47902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97</xdr:row>
      <xdr:rowOff>104775</xdr:rowOff>
    </xdr:from>
    <xdr:to>
      <xdr:col>2</xdr:col>
      <xdr:colOff>781050</xdr:colOff>
      <xdr:row>97</xdr:row>
      <xdr:rowOff>104775</xdr:rowOff>
    </xdr:to>
    <xdr:sp>
      <xdr:nvSpPr>
        <xdr:cNvPr id="17" name="Line 29"/>
        <xdr:cNvSpPr>
          <a:spLocks/>
        </xdr:cNvSpPr>
      </xdr:nvSpPr>
      <xdr:spPr>
        <a:xfrm>
          <a:off x="638175" y="16954500"/>
          <a:ext cx="7715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77</xdr:row>
      <xdr:rowOff>0</xdr:rowOff>
    </xdr:from>
    <xdr:to>
      <xdr:col>2</xdr:col>
      <xdr:colOff>762000</xdr:colOff>
      <xdr:row>77</xdr:row>
      <xdr:rowOff>0</xdr:rowOff>
    </xdr:to>
    <xdr:sp>
      <xdr:nvSpPr>
        <xdr:cNvPr id="18" name="Line 30"/>
        <xdr:cNvSpPr>
          <a:spLocks/>
        </xdr:cNvSpPr>
      </xdr:nvSpPr>
      <xdr:spPr>
        <a:xfrm>
          <a:off x="638175" y="13354050"/>
          <a:ext cx="7524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219075</xdr:colOff>
      <xdr:row>23</xdr:row>
      <xdr:rowOff>133350</xdr:rowOff>
    </xdr:from>
    <xdr:to>
      <xdr:col>21</xdr:col>
      <xdr:colOff>342900</xdr:colOff>
      <xdr:row>23</xdr:row>
      <xdr:rowOff>133350</xdr:rowOff>
    </xdr:to>
    <xdr:sp>
      <xdr:nvSpPr>
        <xdr:cNvPr id="19" name="Line 31"/>
        <xdr:cNvSpPr>
          <a:spLocks/>
        </xdr:cNvSpPr>
      </xdr:nvSpPr>
      <xdr:spPr>
        <a:xfrm flipV="1">
          <a:off x="7267575" y="4105275"/>
          <a:ext cx="1752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219075</xdr:colOff>
      <xdr:row>22</xdr:row>
      <xdr:rowOff>114300</xdr:rowOff>
    </xdr:from>
    <xdr:to>
      <xdr:col>21</xdr:col>
      <xdr:colOff>342900</xdr:colOff>
      <xdr:row>23</xdr:row>
      <xdr:rowOff>114300</xdr:rowOff>
    </xdr:to>
    <xdr:sp>
      <xdr:nvSpPr>
        <xdr:cNvPr id="20" name="Rectangle 35"/>
        <xdr:cNvSpPr>
          <a:spLocks/>
        </xdr:cNvSpPr>
      </xdr:nvSpPr>
      <xdr:spPr>
        <a:xfrm>
          <a:off x="7267575" y="3914775"/>
          <a:ext cx="17526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9525</xdr:rowOff>
    </xdr:from>
    <xdr:to>
      <xdr:col>19</xdr:col>
      <xdr:colOff>76200</xdr:colOff>
      <xdr:row>29</xdr:row>
      <xdr:rowOff>0</xdr:rowOff>
    </xdr:to>
    <xdr:sp>
      <xdr:nvSpPr>
        <xdr:cNvPr id="21" name="AutoShape 36"/>
        <xdr:cNvSpPr>
          <a:spLocks/>
        </xdr:cNvSpPr>
      </xdr:nvSpPr>
      <xdr:spPr>
        <a:xfrm>
          <a:off x="7439025" y="4314825"/>
          <a:ext cx="76200" cy="447675"/>
        </a:xfrm>
        <a:prstGeom prst="rightBrac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23</xdr:row>
      <xdr:rowOff>133350</xdr:rowOff>
    </xdr:from>
    <xdr:to>
      <xdr:col>12</xdr:col>
      <xdr:colOff>523875</xdr:colOff>
      <xdr:row>25</xdr:row>
      <xdr:rowOff>28575</xdr:rowOff>
    </xdr:to>
    <xdr:sp>
      <xdr:nvSpPr>
        <xdr:cNvPr id="22" name="Rectangle 37"/>
        <xdr:cNvSpPr>
          <a:spLocks/>
        </xdr:cNvSpPr>
      </xdr:nvSpPr>
      <xdr:spPr>
        <a:xfrm>
          <a:off x="3400425" y="4105275"/>
          <a:ext cx="20383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54</xdr:row>
      <xdr:rowOff>0</xdr:rowOff>
    </xdr:from>
    <xdr:to>
      <xdr:col>17</xdr:col>
      <xdr:colOff>190500</xdr:colOff>
      <xdr:row>54</xdr:row>
      <xdr:rowOff>0</xdr:rowOff>
    </xdr:to>
    <xdr:sp>
      <xdr:nvSpPr>
        <xdr:cNvPr id="23" name="Line 39"/>
        <xdr:cNvSpPr>
          <a:spLocks/>
        </xdr:cNvSpPr>
      </xdr:nvSpPr>
      <xdr:spPr>
        <a:xfrm flipV="1">
          <a:off x="4933950" y="9105900"/>
          <a:ext cx="2305050" cy="0"/>
        </a:xfrm>
        <a:prstGeom prst="line">
          <a:avLst/>
        </a:prstGeom>
        <a:noFill/>
        <a:ln w="222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323850</xdr:colOff>
      <xdr:row>76</xdr:row>
      <xdr:rowOff>19050</xdr:rowOff>
    </xdr:from>
    <xdr:to>
      <xdr:col>14</xdr:col>
      <xdr:colOff>47625</xdr:colOff>
      <xdr:row>77</xdr:row>
      <xdr:rowOff>161925</xdr:rowOff>
    </xdr:to>
    <xdr:sp>
      <xdr:nvSpPr>
        <xdr:cNvPr id="24" name="AutoShape 40"/>
        <xdr:cNvSpPr>
          <a:spLocks/>
        </xdr:cNvSpPr>
      </xdr:nvSpPr>
      <xdr:spPr>
        <a:xfrm>
          <a:off x="6010275" y="13201650"/>
          <a:ext cx="66675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76</xdr:row>
      <xdr:rowOff>47625</xdr:rowOff>
    </xdr:from>
    <xdr:to>
      <xdr:col>7</xdr:col>
      <xdr:colOff>19050</xdr:colOff>
      <xdr:row>77</xdr:row>
      <xdr:rowOff>171450</xdr:rowOff>
    </xdr:to>
    <xdr:sp>
      <xdr:nvSpPr>
        <xdr:cNvPr id="25" name="AutoShape 45"/>
        <xdr:cNvSpPr>
          <a:spLocks/>
        </xdr:cNvSpPr>
      </xdr:nvSpPr>
      <xdr:spPr>
        <a:xfrm flipH="1">
          <a:off x="2524125" y="13230225"/>
          <a:ext cx="47625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106</xdr:row>
      <xdr:rowOff>57150</xdr:rowOff>
    </xdr:from>
    <xdr:to>
      <xdr:col>3</xdr:col>
      <xdr:colOff>123825</xdr:colOff>
      <xdr:row>110</xdr:row>
      <xdr:rowOff>47625</xdr:rowOff>
    </xdr:to>
    <xdr:sp>
      <xdr:nvSpPr>
        <xdr:cNvPr id="26" name="AutoShape 54"/>
        <xdr:cNvSpPr>
          <a:spLocks/>
        </xdr:cNvSpPr>
      </xdr:nvSpPr>
      <xdr:spPr>
        <a:xfrm>
          <a:off x="762000" y="18449925"/>
          <a:ext cx="857250" cy="676275"/>
        </a:xfrm>
        <a:prstGeom prst="wedgeRoundRectCallout">
          <a:avLst>
            <a:gd name="adj1" fmla="val 51111"/>
            <a:gd name="adj2" fmla="val -11972"/>
          </a:avLst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If you have a qualifying child, attach Schedule EIC.</a:t>
          </a:r>
        </a:p>
      </xdr:txBody>
    </xdr:sp>
    <xdr:clientData/>
  </xdr:twoCellAnchor>
  <xdr:twoCellAnchor>
    <xdr:from>
      <xdr:col>3</xdr:col>
      <xdr:colOff>47625</xdr:colOff>
      <xdr:row>107</xdr:row>
      <xdr:rowOff>9525</xdr:rowOff>
    </xdr:from>
    <xdr:to>
      <xdr:col>3</xdr:col>
      <xdr:colOff>142875</xdr:colOff>
      <xdr:row>108</xdr:row>
      <xdr:rowOff>0</xdr:rowOff>
    </xdr:to>
    <xdr:sp>
      <xdr:nvSpPr>
        <xdr:cNvPr id="27" name="Rectangle 55"/>
        <xdr:cNvSpPr>
          <a:spLocks/>
        </xdr:cNvSpPr>
      </xdr:nvSpPr>
      <xdr:spPr>
        <a:xfrm>
          <a:off x="1543050" y="18573750"/>
          <a:ext cx="952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126</xdr:row>
      <xdr:rowOff>66675</xdr:rowOff>
    </xdr:from>
    <xdr:to>
      <xdr:col>3</xdr:col>
      <xdr:colOff>152400</xdr:colOff>
      <xdr:row>129</xdr:row>
      <xdr:rowOff>66675</xdr:rowOff>
    </xdr:to>
    <xdr:sp>
      <xdr:nvSpPr>
        <xdr:cNvPr id="28" name="AutoShape 63"/>
        <xdr:cNvSpPr>
          <a:spLocks noChangeAspect="1"/>
        </xdr:cNvSpPr>
      </xdr:nvSpPr>
      <xdr:spPr>
        <a:xfrm rot="5400000">
          <a:off x="1485900" y="21955125"/>
          <a:ext cx="161925" cy="57150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130</xdr:row>
      <xdr:rowOff>66675</xdr:rowOff>
    </xdr:from>
    <xdr:to>
      <xdr:col>6</xdr:col>
      <xdr:colOff>161925</xdr:colOff>
      <xdr:row>131</xdr:row>
      <xdr:rowOff>161925</xdr:rowOff>
    </xdr:to>
    <xdr:sp>
      <xdr:nvSpPr>
        <xdr:cNvPr id="29" name="AutoShape 64"/>
        <xdr:cNvSpPr>
          <a:spLocks noChangeAspect="1"/>
        </xdr:cNvSpPr>
      </xdr:nvSpPr>
      <xdr:spPr>
        <a:xfrm rot="5400000">
          <a:off x="2181225" y="22688550"/>
          <a:ext cx="85725" cy="28575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132</xdr:row>
      <xdr:rowOff>38100</xdr:rowOff>
    </xdr:from>
    <xdr:to>
      <xdr:col>8</xdr:col>
      <xdr:colOff>152400</xdr:colOff>
      <xdr:row>133</xdr:row>
      <xdr:rowOff>142875</xdr:rowOff>
    </xdr:to>
    <xdr:sp>
      <xdr:nvSpPr>
        <xdr:cNvPr id="30" name="AutoShape 65"/>
        <xdr:cNvSpPr>
          <a:spLocks noChangeAspect="1"/>
        </xdr:cNvSpPr>
      </xdr:nvSpPr>
      <xdr:spPr>
        <a:xfrm rot="5400000">
          <a:off x="2838450" y="23040975"/>
          <a:ext cx="85725" cy="29527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16</xdr:row>
      <xdr:rowOff>133350</xdr:rowOff>
    </xdr:from>
    <xdr:to>
      <xdr:col>5</xdr:col>
      <xdr:colOff>0</xdr:colOff>
      <xdr:row>19</xdr:row>
      <xdr:rowOff>0</xdr:rowOff>
    </xdr:to>
    <xdr:sp>
      <xdr:nvSpPr>
        <xdr:cNvPr id="31" name="AutoShape 66"/>
        <xdr:cNvSpPr>
          <a:spLocks noChangeAspect="1"/>
        </xdr:cNvSpPr>
      </xdr:nvSpPr>
      <xdr:spPr>
        <a:xfrm rot="5400000">
          <a:off x="1847850" y="3228975"/>
          <a:ext cx="95250" cy="29527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15</xdr:row>
      <xdr:rowOff>47625</xdr:rowOff>
    </xdr:from>
    <xdr:to>
      <xdr:col>17</xdr:col>
      <xdr:colOff>19050</xdr:colOff>
      <xdr:row>16</xdr:row>
      <xdr:rowOff>85725</xdr:rowOff>
    </xdr:to>
    <xdr:sp>
      <xdr:nvSpPr>
        <xdr:cNvPr id="32" name="Arc 68"/>
        <xdr:cNvSpPr>
          <a:spLocks/>
        </xdr:cNvSpPr>
      </xdr:nvSpPr>
      <xdr:spPr>
        <a:xfrm flipV="1">
          <a:off x="6791325" y="2990850"/>
          <a:ext cx="276225" cy="190500"/>
        </a:xfrm>
        <a:prstGeom prst="arc">
          <a:avLst>
            <a:gd name="adj1" fmla="val -25988740"/>
            <a:gd name="adj2" fmla="val -2984972"/>
            <a:gd name="adj3" fmla="val 4968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</xdr:colOff>
      <xdr:row>12</xdr:row>
      <xdr:rowOff>0</xdr:rowOff>
    </xdr:from>
    <xdr:to>
      <xdr:col>17</xdr:col>
      <xdr:colOff>19050</xdr:colOff>
      <xdr:row>15</xdr:row>
      <xdr:rowOff>95250</xdr:rowOff>
    </xdr:to>
    <xdr:sp>
      <xdr:nvSpPr>
        <xdr:cNvPr id="33" name="Line 69"/>
        <xdr:cNvSpPr>
          <a:spLocks/>
        </xdr:cNvSpPr>
      </xdr:nvSpPr>
      <xdr:spPr>
        <a:xfrm>
          <a:off x="7067550" y="2438400"/>
          <a:ext cx="0" cy="60007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209550</xdr:colOff>
      <xdr:row>7</xdr:row>
      <xdr:rowOff>19050</xdr:rowOff>
    </xdr:from>
    <xdr:to>
      <xdr:col>17</xdr:col>
      <xdr:colOff>28575</xdr:colOff>
      <xdr:row>8</xdr:row>
      <xdr:rowOff>114300</xdr:rowOff>
    </xdr:to>
    <xdr:sp>
      <xdr:nvSpPr>
        <xdr:cNvPr id="34" name="Arc 70"/>
        <xdr:cNvSpPr>
          <a:spLocks/>
        </xdr:cNvSpPr>
      </xdr:nvSpPr>
      <xdr:spPr>
        <a:xfrm rot="16200000" flipV="1">
          <a:off x="6915150" y="1590675"/>
          <a:ext cx="161925" cy="276225"/>
        </a:xfrm>
        <a:prstGeom prst="arc">
          <a:avLst>
            <a:gd name="adj1" fmla="val -24292814"/>
            <a:gd name="adj2" fmla="val -2984972"/>
            <a:gd name="adj3" fmla="val 48449"/>
          </a:avLst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</xdr:colOff>
      <xdr:row>8</xdr:row>
      <xdr:rowOff>38100</xdr:rowOff>
    </xdr:from>
    <xdr:to>
      <xdr:col>17</xdr:col>
      <xdr:colOff>19050</xdr:colOff>
      <xdr:row>12</xdr:row>
      <xdr:rowOff>9525</xdr:rowOff>
    </xdr:to>
    <xdr:sp>
      <xdr:nvSpPr>
        <xdr:cNvPr id="35" name="Line 71"/>
        <xdr:cNvSpPr>
          <a:spLocks/>
        </xdr:cNvSpPr>
      </xdr:nvSpPr>
      <xdr:spPr>
        <a:xfrm>
          <a:off x="7067550" y="1790700"/>
          <a:ext cx="0" cy="657225"/>
        </a:xfrm>
        <a:prstGeom prst="line">
          <a:avLst/>
        </a:prstGeom>
        <a:noFill/>
        <a:ln w="222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809625</xdr:colOff>
      <xdr:row>12</xdr:row>
      <xdr:rowOff>19050</xdr:rowOff>
    </xdr:from>
    <xdr:to>
      <xdr:col>21</xdr:col>
      <xdr:colOff>38100</xdr:colOff>
      <xdr:row>13</xdr:row>
      <xdr:rowOff>9525</xdr:rowOff>
    </xdr:to>
    <xdr:sp>
      <xdr:nvSpPr>
        <xdr:cNvPr id="36" name="AutoShape 72"/>
        <xdr:cNvSpPr>
          <a:spLocks/>
        </xdr:cNvSpPr>
      </xdr:nvSpPr>
      <xdr:spPr>
        <a:xfrm>
          <a:off x="8524875" y="2457450"/>
          <a:ext cx="190500" cy="18097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35</xdr:row>
      <xdr:rowOff>142875</xdr:rowOff>
    </xdr:from>
    <xdr:to>
      <xdr:col>22</xdr:col>
      <xdr:colOff>0</xdr:colOff>
      <xdr:row>35</xdr:row>
      <xdr:rowOff>142875</xdr:rowOff>
    </xdr:to>
    <xdr:sp>
      <xdr:nvSpPr>
        <xdr:cNvPr id="37" name="Line 73"/>
        <xdr:cNvSpPr>
          <a:spLocks/>
        </xdr:cNvSpPr>
      </xdr:nvSpPr>
      <xdr:spPr>
        <a:xfrm>
          <a:off x="8686800" y="58483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105</xdr:row>
      <xdr:rowOff>9525</xdr:rowOff>
    </xdr:from>
    <xdr:to>
      <xdr:col>4</xdr:col>
      <xdr:colOff>9525</xdr:colOff>
      <xdr:row>106</xdr:row>
      <xdr:rowOff>0</xdr:rowOff>
    </xdr:to>
    <xdr:sp>
      <xdr:nvSpPr>
        <xdr:cNvPr id="38" name="Rectangle 74"/>
        <xdr:cNvSpPr>
          <a:spLocks/>
        </xdr:cNvSpPr>
      </xdr:nvSpPr>
      <xdr:spPr>
        <a:xfrm>
          <a:off x="1581150" y="18230850"/>
          <a:ext cx="952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108</xdr:row>
      <xdr:rowOff>0</xdr:rowOff>
    </xdr:from>
    <xdr:to>
      <xdr:col>11</xdr:col>
      <xdr:colOff>371475</xdr:colOff>
      <xdr:row>109</xdr:row>
      <xdr:rowOff>0</xdr:rowOff>
    </xdr:to>
    <xdr:sp>
      <xdr:nvSpPr>
        <xdr:cNvPr id="39" name="Line 75"/>
        <xdr:cNvSpPr>
          <a:spLocks/>
        </xdr:cNvSpPr>
      </xdr:nvSpPr>
      <xdr:spPr>
        <a:xfrm>
          <a:off x="4181475" y="187356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108</xdr:row>
      <xdr:rowOff>9525</xdr:rowOff>
    </xdr:from>
    <xdr:to>
      <xdr:col>11</xdr:col>
      <xdr:colOff>342900</xdr:colOff>
      <xdr:row>108</xdr:row>
      <xdr:rowOff>161925</xdr:rowOff>
    </xdr:to>
    <xdr:sp>
      <xdr:nvSpPr>
        <xdr:cNvPr id="40" name="Rectangle 76"/>
        <xdr:cNvSpPr>
          <a:spLocks/>
        </xdr:cNvSpPr>
      </xdr:nvSpPr>
      <xdr:spPr>
        <a:xfrm>
          <a:off x="3867150" y="18745200"/>
          <a:ext cx="2857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65b</a:t>
          </a:r>
        </a:p>
      </xdr:txBody>
    </xdr:sp>
    <xdr:clientData/>
  </xdr:twoCellAnchor>
  <xdr:twoCellAnchor>
    <xdr:from>
      <xdr:col>0</xdr:col>
      <xdr:colOff>9525</xdr:colOff>
      <xdr:row>3</xdr:row>
      <xdr:rowOff>123825</xdr:rowOff>
    </xdr:from>
    <xdr:to>
      <xdr:col>30</xdr:col>
      <xdr:colOff>0</xdr:colOff>
      <xdr:row>4</xdr:row>
      <xdr:rowOff>0</xdr:rowOff>
    </xdr:to>
    <xdr:sp>
      <xdr:nvSpPr>
        <xdr:cNvPr id="41" name="Rectangle 77"/>
        <xdr:cNvSpPr>
          <a:spLocks/>
        </xdr:cNvSpPr>
      </xdr:nvSpPr>
      <xdr:spPr>
        <a:xfrm>
          <a:off x="9525" y="609600"/>
          <a:ext cx="13496925" cy="381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4</xdr:row>
      <xdr:rowOff>85725</xdr:rowOff>
    </xdr:from>
    <xdr:to>
      <xdr:col>8</xdr:col>
      <xdr:colOff>85725</xdr:colOff>
      <xdr:row>4</xdr:row>
      <xdr:rowOff>352425</xdr:rowOff>
    </xdr:to>
    <xdr:sp>
      <xdr:nvSpPr>
        <xdr:cNvPr id="42" name="Rectangle 82"/>
        <xdr:cNvSpPr>
          <a:spLocks/>
        </xdr:cNvSpPr>
      </xdr:nvSpPr>
      <xdr:spPr>
        <a:xfrm>
          <a:off x="419100" y="733425"/>
          <a:ext cx="2438400" cy="266700"/>
        </a:xfrm>
        <a:prstGeom prst="rect">
          <a:avLst/>
        </a:prstGeom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0" scaled="1"/>
        </a:gra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80"/>
              </a:solidFill>
            </a:rPr>
            <a:t>1040 Tax Form Worksheet</a:t>
          </a:r>
        </a:p>
      </xdr:txBody>
    </xdr:sp>
    <xdr:clientData/>
  </xdr:twoCellAnchor>
  <xdr:twoCellAnchor>
    <xdr:from>
      <xdr:col>20</xdr:col>
      <xdr:colOff>457200</xdr:colOff>
      <xdr:row>0</xdr:row>
      <xdr:rowOff>57150</xdr:rowOff>
    </xdr:from>
    <xdr:to>
      <xdr:col>23</xdr:col>
      <xdr:colOff>285750</xdr:colOff>
      <xdr:row>3</xdr:row>
      <xdr:rowOff>76200</xdr:rowOff>
    </xdr:to>
    <xdr:sp>
      <xdr:nvSpPr>
        <xdr:cNvPr id="43" name="Rectangle 83">
          <a:hlinkClick r:id="rId1"/>
        </xdr:cNvPr>
        <xdr:cNvSpPr>
          <a:spLocks/>
        </xdr:cNvSpPr>
      </xdr:nvSpPr>
      <xdr:spPr>
        <a:xfrm>
          <a:off x="8172450" y="57150"/>
          <a:ext cx="1352550" cy="504825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DBDBDB"/>
            </a:gs>
          </a:gsLst>
          <a:lin ang="5400000" scaled="1"/>
        </a:gra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Click here to download official form 1040 from www.irs.gov</a:t>
          </a:r>
        </a:p>
      </xdr:txBody>
    </xdr:sp>
    <xdr:clientData/>
  </xdr:twoCellAnchor>
  <xdr:twoCellAnchor>
    <xdr:from>
      <xdr:col>15</xdr:col>
      <xdr:colOff>409575</xdr:colOff>
      <xdr:row>0</xdr:row>
      <xdr:rowOff>57150</xdr:rowOff>
    </xdr:from>
    <xdr:to>
      <xdr:col>20</xdr:col>
      <xdr:colOff>352425</xdr:colOff>
      <xdr:row>3</xdr:row>
      <xdr:rowOff>76200</xdr:rowOff>
    </xdr:to>
    <xdr:sp>
      <xdr:nvSpPr>
        <xdr:cNvPr id="44" name="Rectangle 84">
          <a:hlinkClick r:id="rId2"/>
        </xdr:cNvPr>
        <xdr:cNvSpPr>
          <a:spLocks/>
        </xdr:cNvSpPr>
      </xdr:nvSpPr>
      <xdr:spPr>
        <a:xfrm>
          <a:off x="6667500" y="57150"/>
          <a:ext cx="1400175" cy="504825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DBDBDB"/>
            </a:gs>
          </a:gsLst>
          <a:lin ang="5400000" scaled="1"/>
        </a:gra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Click here to download form 1040 instructions from www.irs.gov</a:t>
          </a:r>
        </a:p>
      </xdr:txBody>
    </xdr:sp>
    <xdr:clientData/>
  </xdr:twoCellAnchor>
  <xdr:twoCellAnchor editAs="absolute">
    <xdr:from>
      <xdr:col>4</xdr:col>
      <xdr:colOff>142875</xdr:colOff>
      <xdr:row>0</xdr:row>
      <xdr:rowOff>85725</xdr:rowOff>
    </xdr:from>
    <xdr:to>
      <xdr:col>6</xdr:col>
      <xdr:colOff>390525</xdr:colOff>
      <xdr:row>3</xdr:row>
      <xdr:rowOff>38100</xdr:rowOff>
    </xdr:to>
    <xdr:sp>
      <xdr:nvSpPr>
        <xdr:cNvPr id="45" name="Rectangle 95">
          <a:hlinkClick r:id="rId3"/>
        </xdr:cNvPr>
        <xdr:cNvSpPr>
          <a:spLocks/>
        </xdr:cNvSpPr>
      </xdr:nvSpPr>
      <xdr:spPr>
        <a:xfrm rot="5400000">
          <a:off x="1809750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Itemized or Standard Deduction?</a:t>
          </a:r>
        </a:p>
      </xdr:txBody>
    </xdr:sp>
    <xdr:clientData/>
  </xdr:twoCellAnchor>
  <xdr:twoCellAnchor editAs="absolute">
    <xdr:from>
      <xdr:col>11</xdr:col>
      <xdr:colOff>1009650</xdr:colOff>
      <xdr:row>0</xdr:row>
      <xdr:rowOff>85725</xdr:rowOff>
    </xdr:from>
    <xdr:to>
      <xdr:col>12</xdr:col>
      <xdr:colOff>590550</xdr:colOff>
      <xdr:row>3</xdr:row>
      <xdr:rowOff>38100</xdr:rowOff>
    </xdr:to>
    <xdr:sp>
      <xdr:nvSpPr>
        <xdr:cNvPr id="46" name="Rectangle 96">
          <a:hlinkClick r:id="rId4"/>
        </xdr:cNvPr>
        <xdr:cNvSpPr>
          <a:spLocks/>
        </xdr:cNvSpPr>
      </xdr:nvSpPr>
      <xdr:spPr>
        <a:xfrm rot="5400000">
          <a:off x="4819650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1040 Worksheet</a:t>
          </a:r>
        </a:p>
      </xdr:txBody>
    </xdr:sp>
    <xdr:clientData/>
  </xdr:twoCellAnchor>
  <xdr:twoCellAnchor editAs="absolute">
    <xdr:from>
      <xdr:col>12</xdr:col>
      <xdr:colOff>657225</xdr:colOff>
      <xdr:row>0</xdr:row>
      <xdr:rowOff>85725</xdr:rowOff>
    </xdr:from>
    <xdr:to>
      <xdr:col>15</xdr:col>
      <xdr:colOff>0</xdr:colOff>
      <xdr:row>3</xdr:row>
      <xdr:rowOff>38100</xdr:rowOff>
    </xdr:to>
    <xdr:sp>
      <xdr:nvSpPr>
        <xdr:cNvPr id="47" name="Rectangle 97">
          <a:hlinkClick r:id="rId5"/>
        </xdr:cNvPr>
        <xdr:cNvSpPr>
          <a:spLocks/>
        </xdr:cNvSpPr>
      </xdr:nvSpPr>
      <xdr:spPr>
        <a:xfrm rot="5400000">
          <a:off x="5572125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Overview</a:t>
          </a:r>
        </a:p>
      </xdr:txBody>
    </xdr:sp>
    <xdr:clientData/>
  </xdr:twoCellAnchor>
  <xdr:twoCellAnchor>
    <xdr:from>
      <xdr:col>0</xdr:col>
      <xdr:colOff>304800</xdr:colOff>
      <xdr:row>0</xdr:row>
      <xdr:rowOff>85725</xdr:rowOff>
    </xdr:from>
    <xdr:to>
      <xdr:col>2</xdr:col>
      <xdr:colOff>361950</xdr:colOff>
      <xdr:row>3</xdr:row>
      <xdr:rowOff>38100</xdr:rowOff>
    </xdr:to>
    <xdr:sp>
      <xdr:nvSpPr>
        <xdr:cNvPr id="48" name="Rectangle 99">
          <a:hlinkClick r:id="rId6"/>
        </xdr:cNvPr>
        <xdr:cNvSpPr>
          <a:spLocks/>
        </xdr:cNvSpPr>
      </xdr:nvSpPr>
      <xdr:spPr>
        <a:xfrm rot="5400000">
          <a:off x="304800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Quick Tax
Estimator</a:t>
          </a:r>
        </a:p>
      </xdr:txBody>
    </xdr:sp>
    <xdr:clientData/>
  </xdr:twoCellAnchor>
  <xdr:twoCellAnchor editAs="absolute">
    <xdr:from>
      <xdr:col>9</xdr:col>
      <xdr:colOff>266700</xdr:colOff>
      <xdr:row>0</xdr:row>
      <xdr:rowOff>85725</xdr:rowOff>
    </xdr:from>
    <xdr:to>
      <xdr:col>11</xdr:col>
      <xdr:colOff>190500</xdr:colOff>
      <xdr:row>3</xdr:row>
      <xdr:rowOff>38100</xdr:rowOff>
    </xdr:to>
    <xdr:sp>
      <xdr:nvSpPr>
        <xdr:cNvPr id="49" name="Rectangle 100">
          <a:hlinkClick r:id="rId7"/>
        </xdr:cNvPr>
        <xdr:cNvSpPr>
          <a:spLocks/>
        </xdr:cNvSpPr>
      </xdr:nvSpPr>
      <xdr:spPr>
        <a:xfrm rot="5400000">
          <a:off x="3314700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Child Tax Credit Worksheet</a:t>
          </a:r>
        </a:p>
      </xdr:txBody>
    </xdr:sp>
    <xdr:clientData/>
  </xdr:twoCellAnchor>
  <xdr:twoCellAnchor editAs="absolute">
    <xdr:from>
      <xdr:col>7</xdr:col>
      <xdr:colOff>9525</xdr:colOff>
      <xdr:row>0</xdr:row>
      <xdr:rowOff>85725</xdr:rowOff>
    </xdr:from>
    <xdr:to>
      <xdr:col>9</xdr:col>
      <xdr:colOff>200025</xdr:colOff>
      <xdr:row>3</xdr:row>
      <xdr:rowOff>38100</xdr:rowOff>
    </xdr:to>
    <xdr:sp>
      <xdr:nvSpPr>
        <xdr:cNvPr id="50" name="Rectangle 101">
          <a:hlinkClick r:id="rId8"/>
        </xdr:cNvPr>
        <xdr:cNvSpPr>
          <a:spLocks/>
        </xdr:cNvSpPr>
      </xdr:nvSpPr>
      <xdr:spPr>
        <a:xfrm rot="5400000">
          <a:off x="2562225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Interest &amp; Dividends Worksheet</a:t>
          </a:r>
        </a:p>
      </xdr:txBody>
    </xdr:sp>
    <xdr:clientData/>
  </xdr:twoCellAnchor>
  <xdr:twoCellAnchor editAs="absolute">
    <xdr:from>
      <xdr:col>11</xdr:col>
      <xdr:colOff>257175</xdr:colOff>
      <xdr:row>0</xdr:row>
      <xdr:rowOff>85725</xdr:rowOff>
    </xdr:from>
    <xdr:to>
      <xdr:col>11</xdr:col>
      <xdr:colOff>942975</xdr:colOff>
      <xdr:row>3</xdr:row>
      <xdr:rowOff>38100</xdr:rowOff>
    </xdr:to>
    <xdr:sp>
      <xdr:nvSpPr>
        <xdr:cNvPr id="51" name="Rectangle 102">
          <a:hlinkClick r:id="rId9"/>
        </xdr:cNvPr>
        <xdr:cNvSpPr>
          <a:spLocks/>
        </xdr:cNvSpPr>
      </xdr:nvSpPr>
      <xdr:spPr>
        <a:xfrm rot="5400000">
          <a:off x="4067175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W-4 Tax Withholding Calculator</a:t>
          </a:r>
        </a:p>
      </xdr:txBody>
    </xdr:sp>
    <xdr:clientData/>
  </xdr:twoCellAnchor>
  <xdr:twoCellAnchor>
    <xdr:from>
      <xdr:col>2</xdr:col>
      <xdr:colOff>428625</xdr:colOff>
      <xdr:row>0</xdr:row>
      <xdr:rowOff>85725</xdr:rowOff>
    </xdr:from>
    <xdr:to>
      <xdr:col>4</xdr:col>
      <xdr:colOff>76200</xdr:colOff>
      <xdr:row>3</xdr:row>
      <xdr:rowOff>38100</xdr:rowOff>
    </xdr:to>
    <xdr:sp>
      <xdr:nvSpPr>
        <xdr:cNvPr id="52" name="Rectangle 104">
          <a:hlinkClick r:id="rId10"/>
        </xdr:cNvPr>
        <xdr:cNvSpPr>
          <a:spLocks/>
        </xdr:cNvSpPr>
      </xdr:nvSpPr>
      <xdr:spPr>
        <a:xfrm rot="5400000">
          <a:off x="1057275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Detailed Tax
Calculator</a:t>
          </a:r>
        </a:p>
      </xdr:txBody>
    </xdr:sp>
    <xdr:clientData/>
  </xdr:twoCellAnchor>
  <xdr:twoCellAnchor>
    <xdr:from>
      <xdr:col>9</xdr:col>
      <xdr:colOff>9525</xdr:colOff>
      <xdr:row>4</xdr:row>
      <xdr:rowOff>57150</xdr:rowOff>
    </xdr:from>
    <xdr:to>
      <xdr:col>17</xdr:col>
      <xdr:colOff>219075</xdr:colOff>
      <xdr:row>4</xdr:row>
      <xdr:rowOff>390525</xdr:rowOff>
    </xdr:to>
    <xdr:sp>
      <xdr:nvSpPr>
        <xdr:cNvPr id="53" name="Rectangle 105"/>
        <xdr:cNvSpPr>
          <a:spLocks/>
        </xdr:cNvSpPr>
      </xdr:nvSpPr>
      <xdr:spPr>
        <a:xfrm>
          <a:off x="3057525" y="704850"/>
          <a:ext cx="4210050" cy="33337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At the time of this worksheet's release, the IRS had not released the official 1040 form.  Please </a:t>
          </a:r>
          <a:r>
            <a:rPr lang="en-US" cap="none" sz="900" b="0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use this worksheet as a guide, not as an official document.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mployee\Simpleplanning.com\Competition\Tax%2003_104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-2s"/>
      <sheetName val="1099-R"/>
      <sheetName val="1040"/>
      <sheetName val="Sch. A"/>
      <sheetName val="Sch. B"/>
      <sheetName val="Sch. C"/>
      <sheetName val="Sch. D"/>
      <sheetName val="Sch. D-1"/>
      <sheetName val="Sch. E (1)"/>
      <sheetName val="Sch. E (2)"/>
      <sheetName val="Sch. SE"/>
      <sheetName val="2441"/>
      <sheetName val="6251"/>
      <sheetName val="Line 6c"/>
      <sheetName val="Line 10"/>
      <sheetName val="Line 16"/>
      <sheetName val="Line 20"/>
      <sheetName val="Line 24"/>
      <sheetName val="Line 29"/>
      <sheetName val="Line 37"/>
      <sheetName val="Line 39"/>
      <sheetName val="Line 41"/>
      <sheetName val="Line 49"/>
      <sheetName val="Tax Table"/>
      <sheetName val="Changes"/>
    </sheetNames>
    <sheetDataSet>
      <sheetData sheetId="16">
        <row r="55">
          <cell r="I55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S55"/>
  <sheetViews>
    <sheetView showGridLines="0" showRowColHeaders="0" workbookViewId="0" topLeftCell="A13">
      <selection activeCell="I6" sqref="I6"/>
    </sheetView>
  </sheetViews>
  <sheetFormatPr defaultColWidth="9.140625" defaultRowHeight="12.75"/>
  <cols>
    <col min="1" max="1" width="5.7109375" style="0" customWidth="1"/>
    <col min="2" max="2" width="1.28515625" style="0" customWidth="1"/>
    <col min="3" max="3" width="5.00390625" style="0" customWidth="1"/>
    <col min="4" max="4" width="11.421875" style="0" customWidth="1"/>
    <col min="6" max="6" width="4.8515625" style="0" customWidth="1"/>
    <col min="8" max="8" width="13.8515625" style="0" customWidth="1"/>
    <col min="12" max="12" width="5.7109375" style="0" customWidth="1"/>
    <col min="15" max="15" width="16.8515625" style="0" customWidth="1"/>
  </cols>
  <sheetData>
    <row r="1" spans="1:15" ht="12.7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2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12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12.7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1:15" ht="12.7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1:15" ht="12.7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</row>
    <row r="7" spans="1:15" ht="12.7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</row>
    <row r="10" spans="17:19" ht="12.75">
      <c r="Q10" s="472">
        <v>1</v>
      </c>
      <c r="R10" s="472"/>
      <c r="S10" s="472"/>
    </row>
    <row r="11" spans="3:19" ht="12.75">
      <c r="C11" s="53" t="s">
        <v>66</v>
      </c>
      <c r="D11" s="54"/>
      <c r="E11" s="54"/>
      <c r="F11" s="54"/>
      <c r="G11" s="54"/>
      <c r="H11" s="54"/>
      <c r="I11" s="54"/>
      <c r="J11" s="54"/>
      <c r="K11" s="52"/>
      <c r="L11" s="52"/>
      <c r="M11" s="52"/>
      <c r="N11" s="52"/>
      <c r="Q11" s="472"/>
      <c r="R11" s="472" t="s">
        <v>10</v>
      </c>
      <c r="S11" s="472"/>
    </row>
    <row r="12" spans="3:19" ht="12.75">
      <c r="C12" s="54" t="s">
        <v>67</v>
      </c>
      <c r="D12" s="54"/>
      <c r="E12" s="54"/>
      <c r="F12" s="54"/>
      <c r="G12" s="54"/>
      <c r="H12" s="54"/>
      <c r="I12" s="54"/>
      <c r="J12" s="54"/>
      <c r="K12" s="52"/>
      <c r="L12" s="52"/>
      <c r="M12" s="52"/>
      <c r="N12" s="52"/>
      <c r="Q12" s="472"/>
      <c r="R12" s="472" t="s">
        <v>11</v>
      </c>
      <c r="S12" s="472"/>
    </row>
    <row r="13" spans="3:19" ht="12.75">
      <c r="C13" s="54" t="s">
        <v>68</v>
      </c>
      <c r="D13" s="54"/>
      <c r="E13" s="54"/>
      <c r="F13" s="54"/>
      <c r="G13" s="54"/>
      <c r="H13" s="54"/>
      <c r="I13" s="54"/>
      <c r="J13" s="54"/>
      <c r="K13" s="52"/>
      <c r="L13" s="52"/>
      <c r="M13" s="52"/>
      <c r="N13" s="52"/>
      <c r="Q13" s="472"/>
      <c r="R13" s="472" t="s">
        <v>12</v>
      </c>
      <c r="S13" s="472"/>
    </row>
    <row r="14" spans="3:19" ht="12.75">
      <c r="C14" s="54"/>
      <c r="D14" s="54"/>
      <c r="E14" s="54"/>
      <c r="F14" s="54"/>
      <c r="G14" s="54"/>
      <c r="H14" s="54"/>
      <c r="I14" s="54"/>
      <c r="J14" s="54"/>
      <c r="K14" s="52"/>
      <c r="L14" s="52"/>
      <c r="M14" s="52"/>
      <c r="N14" s="52"/>
      <c r="Q14" s="472"/>
      <c r="R14" s="472" t="s">
        <v>13</v>
      </c>
      <c r="S14" s="472"/>
    </row>
    <row r="15" spans="3:14" ht="12.75">
      <c r="C15" s="54" t="s">
        <v>69</v>
      </c>
      <c r="D15" s="54"/>
      <c r="E15" s="55"/>
      <c r="F15" s="54"/>
      <c r="G15" s="54"/>
      <c r="H15" s="54"/>
      <c r="I15" s="54"/>
      <c r="J15" s="54"/>
      <c r="K15" s="52"/>
      <c r="L15" s="52"/>
      <c r="M15" s="52"/>
      <c r="N15" s="52"/>
    </row>
    <row r="16" ht="12.75">
      <c r="C16" s="56" t="s">
        <v>87</v>
      </c>
    </row>
    <row r="17" ht="12.75">
      <c r="C17" s="56"/>
    </row>
    <row r="18" spans="3:6" ht="12.75">
      <c r="C18" s="57" t="s">
        <v>362</v>
      </c>
      <c r="D18" s="57"/>
      <c r="E18" s="24"/>
      <c r="F18" s="24"/>
    </row>
    <row r="19" spans="3:6" ht="12.75">
      <c r="C19" s="58" t="s">
        <v>91</v>
      </c>
      <c r="D19" s="59"/>
      <c r="E19" s="24"/>
      <c r="F19" s="24"/>
    </row>
    <row r="20" spans="3:6" ht="12.75">
      <c r="C20" s="58" t="s">
        <v>436</v>
      </c>
      <c r="D20" s="59"/>
      <c r="E20" s="24"/>
      <c r="F20" s="24"/>
    </row>
    <row r="21" spans="3:6" ht="12.75">
      <c r="C21" s="59" t="s">
        <v>90</v>
      </c>
      <c r="D21" s="59"/>
      <c r="E21" s="24"/>
      <c r="F21" s="24"/>
    </row>
    <row r="22" spans="3:6" ht="12.75">
      <c r="C22" s="60" t="s">
        <v>92</v>
      </c>
      <c r="D22" s="59"/>
      <c r="E22" s="24"/>
      <c r="F22" s="24"/>
    </row>
    <row r="23" spans="3:6" ht="12.75">
      <c r="C23" s="59" t="s">
        <v>437</v>
      </c>
      <c r="D23" s="59"/>
      <c r="E23" s="24"/>
      <c r="F23" s="24"/>
    </row>
    <row r="24" spans="3:6" ht="12.75">
      <c r="C24" s="59"/>
      <c r="D24" s="59"/>
      <c r="E24" s="24"/>
      <c r="F24" s="24"/>
    </row>
    <row r="25" spans="3:6" ht="12.75">
      <c r="C25" s="57" t="s">
        <v>361</v>
      </c>
      <c r="D25" s="57"/>
      <c r="E25" s="57"/>
      <c r="F25" s="24"/>
    </row>
    <row r="26" spans="3:6" ht="12.75">
      <c r="C26" s="60" t="s">
        <v>363</v>
      </c>
      <c r="D26" s="59"/>
      <c r="E26" s="24"/>
      <c r="F26" s="24"/>
    </row>
    <row r="27" spans="3:6" ht="12.75">
      <c r="C27" s="60" t="s">
        <v>364</v>
      </c>
      <c r="D27" s="59"/>
      <c r="E27" s="24"/>
      <c r="F27" s="24"/>
    </row>
    <row r="28" spans="3:6" ht="12.75">
      <c r="C28" s="517"/>
      <c r="D28" s="59"/>
      <c r="E28" s="24"/>
      <c r="F28" s="24"/>
    </row>
    <row r="29" spans="3:6" ht="12.75">
      <c r="C29" s="57" t="s">
        <v>88</v>
      </c>
      <c r="D29" s="57"/>
      <c r="E29" s="24"/>
      <c r="F29" s="24"/>
    </row>
    <row r="30" spans="3:6" ht="12.75">
      <c r="C30" s="60" t="s">
        <v>454</v>
      </c>
      <c r="D30" s="59"/>
      <c r="E30" s="24"/>
      <c r="F30" s="24"/>
    </row>
    <row r="31" spans="3:6" ht="12.75">
      <c r="C31" s="60" t="s">
        <v>95</v>
      </c>
      <c r="D31" s="59"/>
      <c r="E31" s="24"/>
      <c r="F31" s="24"/>
    </row>
    <row r="32" spans="3:6" ht="12.75">
      <c r="C32" s="517" t="s">
        <v>323</v>
      </c>
      <c r="D32" s="59"/>
      <c r="E32" s="24"/>
      <c r="F32" s="24"/>
    </row>
    <row r="33" spans="3:6" ht="12.75">
      <c r="C33" s="517" t="s">
        <v>324</v>
      </c>
      <c r="D33" s="59"/>
      <c r="E33" s="24"/>
      <c r="F33" s="24"/>
    </row>
    <row r="34" spans="3:6" ht="12.75">
      <c r="C34" s="660" t="s">
        <v>325</v>
      </c>
      <c r="D34" s="59"/>
      <c r="E34" s="24"/>
      <c r="F34" s="24"/>
    </row>
    <row r="35" spans="3:6" ht="12.75">
      <c r="C35" s="61"/>
      <c r="D35" s="59"/>
      <c r="E35" s="24"/>
      <c r="F35" s="24"/>
    </row>
    <row r="36" spans="3:7" ht="12.75">
      <c r="C36" s="57" t="s">
        <v>89</v>
      </c>
      <c r="D36" s="57"/>
      <c r="E36" s="57"/>
      <c r="F36" s="57"/>
      <c r="G36" s="62"/>
    </row>
    <row r="37" spans="3:6" ht="12.75">
      <c r="C37" s="59" t="s">
        <v>93</v>
      </c>
      <c r="D37" s="59"/>
      <c r="E37" s="24"/>
      <c r="F37" s="24"/>
    </row>
    <row r="38" spans="3:6" ht="12.75">
      <c r="C38" s="64" t="s">
        <v>94</v>
      </c>
      <c r="D38" s="59"/>
      <c r="E38" s="24"/>
      <c r="F38" s="24"/>
    </row>
    <row r="40" spans="3:9" ht="12.75">
      <c r="C40" s="53" t="s">
        <v>70</v>
      </c>
      <c r="D40" s="54"/>
      <c r="E40" s="54"/>
      <c r="F40" s="54"/>
      <c r="G40" s="54"/>
      <c r="H40" s="54"/>
      <c r="I40" s="54"/>
    </row>
    <row r="41" spans="3:10" ht="12.75">
      <c r="C41" s="63" t="s">
        <v>71</v>
      </c>
      <c r="D41" s="54" t="s">
        <v>72</v>
      </c>
      <c r="E41" s="52"/>
      <c r="F41" s="63" t="s">
        <v>71</v>
      </c>
      <c r="G41" s="54" t="s">
        <v>73</v>
      </c>
      <c r="H41" s="52"/>
      <c r="I41" s="63" t="s">
        <v>71</v>
      </c>
      <c r="J41" s="54" t="s">
        <v>424</v>
      </c>
    </row>
    <row r="42" spans="3:10" ht="12.75">
      <c r="C42" s="63" t="s">
        <v>71</v>
      </c>
      <c r="D42" s="54" t="s">
        <v>74</v>
      </c>
      <c r="E42" s="52"/>
      <c r="F42" s="63" t="s">
        <v>71</v>
      </c>
      <c r="G42" s="54" t="s">
        <v>75</v>
      </c>
      <c r="H42" s="52"/>
      <c r="I42" s="63" t="s">
        <v>71</v>
      </c>
      <c r="J42" s="54" t="s">
        <v>425</v>
      </c>
    </row>
    <row r="43" spans="3:10" ht="12.75">
      <c r="C43" s="63" t="s">
        <v>71</v>
      </c>
      <c r="D43" s="54" t="s">
        <v>76</v>
      </c>
      <c r="E43" s="52"/>
      <c r="F43" s="63" t="s">
        <v>71</v>
      </c>
      <c r="G43" s="54" t="s">
        <v>77</v>
      </c>
      <c r="H43" s="55"/>
      <c r="I43" s="63" t="s">
        <v>71</v>
      </c>
      <c r="J43" s="54" t="s">
        <v>426</v>
      </c>
    </row>
    <row r="44" spans="3:10" ht="12.75">
      <c r="C44" s="63" t="s">
        <v>71</v>
      </c>
      <c r="D44" s="54" t="s">
        <v>438</v>
      </c>
      <c r="E44" s="52"/>
      <c r="F44" s="63" t="s">
        <v>71</v>
      </c>
      <c r="G44" s="54" t="s">
        <v>439</v>
      </c>
      <c r="H44" s="55"/>
      <c r="I44" s="63" t="s">
        <v>71</v>
      </c>
      <c r="J44" s="54" t="s">
        <v>440</v>
      </c>
    </row>
    <row r="45" spans="3:9" ht="12.75">
      <c r="C45" s="54"/>
      <c r="D45" s="63"/>
      <c r="E45" s="54"/>
      <c r="F45" s="54"/>
      <c r="G45" s="54"/>
      <c r="H45" s="54"/>
      <c r="I45" s="55"/>
    </row>
    <row r="46" spans="3:9" ht="12.75">
      <c r="C46" s="53" t="s">
        <v>78</v>
      </c>
      <c r="D46" s="63"/>
      <c r="E46" s="54"/>
      <c r="F46" s="54"/>
      <c r="G46" s="54"/>
      <c r="H46" s="54"/>
      <c r="I46" s="55"/>
    </row>
    <row r="47" spans="3:9" ht="12.75">
      <c r="C47" s="54" t="s">
        <v>79</v>
      </c>
      <c r="D47" s="63"/>
      <c r="E47" s="54"/>
      <c r="F47" s="54"/>
      <c r="G47" s="54"/>
      <c r="H47" s="54"/>
      <c r="I47" s="54"/>
    </row>
    <row r="48" spans="3:9" ht="12.75">
      <c r="C48" s="55" t="s">
        <v>80</v>
      </c>
      <c r="D48" s="63"/>
      <c r="E48" s="54"/>
      <c r="F48" s="54"/>
      <c r="G48" s="54"/>
      <c r="H48" s="54"/>
      <c r="I48" s="54"/>
    </row>
    <row r="49" spans="3:9" ht="12.75">
      <c r="C49" s="54" t="s">
        <v>81</v>
      </c>
      <c r="D49" s="63"/>
      <c r="E49" s="54"/>
      <c r="F49" s="54"/>
      <c r="G49" s="54"/>
      <c r="H49" s="54"/>
      <c r="I49" s="54"/>
    </row>
    <row r="50" spans="3:9" ht="12.75">
      <c r="C50" s="54" t="s">
        <v>82</v>
      </c>
      <c r="D50" s="63"/>
      <c r="E50" s="54"/>
      <c r="F50" s="54"/>
      <c r="G50" s="54"/>
      <c r="H50" s="54"/>
      <c r="I50" s="54"/>
    </row>
    <row r="51" spans="3:9" ht="12.75">
      <c r="C51" s="54" t="s">
        <v>83</v>
      </c>
      <c r="D51" s="63"/>
      <c r="E51" s="54"/>
      <c r="F51" s="54"/>
      <c r="G51" s="54"/>
      <c r="H51" s="54"/>
      <c r="I51" s="54"/>
    </row>
    <row r="52" spans="3:9" ht="12.75">
      <c r="C52" s="52"/>
      <c r="D52" s="63"/>
      <c r="E52" s="54"/>
      <c r="F52" s="54"/>
      <c r="G52" s="54"/>
      <c r="H52" s="54"/>
      <c r="I52" s="54"/>
    </row>
    <row r="53" spans="3:9" ht="12.75">
      <c r="C53" s="53" t="s">
        <v>84</v>
      </c>
      <c r="D53" s="63"/>
      <c r="E53" s="54"/>
      <c r="F53" s="54"/>
      <c r="G53" s="54"/>
      <c r="H53" s="54"/>
      <c r="I53" s="54"/>
    </row>
    <row r="54" spans="3:9" ht="12.75">
      <c r="C54" s="54" t="s">
        <v>85</v>
      </c>
      <c r="D54" s="63"/>
      <c r="E54" s="54"/>
      <c r="F54" s="54"/>
      <c r="G54" s="54"/>
      <c r="H54" s="54"/>
      <c r="I54" s="54"/>
    </row>
    <row r="55" spans="3:9" ht="12.75">
      <c r="C55" s="54" t="s">
        <v>86</v>
      </c>
      <c r="D55" s="63"/>
      <c r="E55" s="54"/>
      <c r="F55" s="54"/>
      <c r="G55" s="54"/>
      <c r="H55" s="54"/>
      <c r="I55" s="54"/>
    </row>
  </sheetData>
  <sheetProtection password="9C9F" sheet="1" objects="1" scenarios="1"/>
  <hyperlinks>
    <hyperlink ref="C18:D18" location="'Tax Estimator'!A1" tooltip="Estimate your Federal Income Taxes" display="Tax Estimator"/>
    <hyperlink ref="C29:D29" location="'1040 Worksheet'!A1" tooltip="Go to form 1040 Worksheet" display="1040 Worksheet"/>
    <hyperlink ref="C36:D36" location="Tracking!A1" tooltip="Start Tracking your Income &amp; Expense" display="Tracking"/>
    <hyperlink ref="C36:G36" location="'Itemized or Standard Deduction'!A1" tooltip="Itemized or Standard Deduction?" display="Itemized or Standard Deduction Calculator"/>
    <hyperlink ref="C25:D25" location="'1040 Worksheet'!A1" tooltip="Go to form 1040 Worksheet" display="1040 Worksheet"/>
    <hyperlink ref="C25:E25" location="'Detailed Tax Calculator'!A1" tooltip="Go to Detailed Tax Calculator" display="Detailed Tax Calculator"/>
  </hyperlinks>
  <printOptions/>
  <pageMargins left="0.47" right="0.46" top="1" bottom="1" header="0.5" footer="0.5"/>
  <pageSetup fitToHeight="1" fitToWidth="1" horizontalDpi="600" verticalDpi="600" orientation="portrait" scale="7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AH55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11.00390625" style="0" customWidth="1"/>
    <col min="5" max="5" width="14.28125" style="0" customWidth="1"/>
    <col min="6" max="6" width="11.140625" style="0" customWidth="1"/>
    <col min="7" max="7" width="2.28125" style="0" customWidth="1"/>
    <col min="9" max="9" width="5.00390625" style="0" customWidth="1"/>
    <col min="13" max="13" width="11.28125" style="0" bestFit="1" customWidth="1"/>
    <col min="14" max="14" width="10.140625" style="0" customWidth="1"/>
    <col min="20" max="33" width="9.140625" style="473" customWidth="1"/>
  </cols>
  <sheetData>
    <row r="1" spans="1:21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472"/>
      <c r="U1" s="472"/>
    </row>
    <row r="2" spans="1:2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472"/>
      <c r="U2" s="472"/>
    </row>
    <row r="3" spans="1:2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472"/>
      <c r="U3" s="472"/>
    </row>
    <row r="4" spans="1:34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619"/>
      <c r="U4" s="619"/>
      <c r="V4" s="620"/>
      <c r="W4" s="620"/>
      <c r="X4" s="620"/>
      <c r="Y4" s="620"/>
      <c r="Z4" s="620"/>
      <c r="AA4" s="620"/>
      <c r="AB4" s="620"/>
      <c r="AC4" s="620"/>
      <c r="AD4" s="620"/>
      <c r="AE4" s="620"/>
      <c r="AF4" s="620"/>
      <c r="AG4" s="620"/>
      <c r="AH4" s="620"/>
    </row>
    <row r="5" spans="1:34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619"/>
      <c r="U5" s="619"/>
      <c r="V5" s="620"/>
      <c r="W5" s="620"/>
      <c r="X5" s="620"/>
      <c r="Y5" s="620"/>
      <c r="Z5" s="620"/>
      <c r="AA5" s="620"/>
      <c r="AB5" s="620"/>
      <c r="AC5" s="620"/>
      <c r="AD5" s="620"/>
      <c r="AE5" s="620"/>
      <c r="AF5" s="620"/>
      <c r="AG5" s="620"/>
      <c r="AH5" s="620"/>
    </row>
    <row r="6" spans="1:34" ht="30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619"/>
      <c r="U6" s="619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620"/>
      <c r="AH6" s="620"/>
    </row>
    <row r="7" spans="1:34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619"/>
      <c r="U7" s="619"/>
      <c r="V7" s="620"/>
      <c r="W7" s="620"/>
      <c r="X7" s="620"/>
      <c r="Y7" s="620"/>
      <c r="Z7" s="620"/>
      <c r="AA7" s="620"/>
      <c r="AB7" s="620"/>
      <c r="AC7" s="620"/>
      <c r="AD7" s="620"/>
      <c r="AE7" s="620"/>
      <c r="AF7" s="620"/>
      <c r="AG7" s="620"/>
      <c r="AH7" s="620"/>
    </row>
    <row r="8" spans="1:34" ht="24" customHeight="1">
      <c r="A8" s="2"/>
      <c r="B8" s="3"/>
      <c r="C8" s="4"/>
      <c r="D8" s="4"/>
      <c r="E8" s="4"/>
      <c r="F8" s="4"/>
      <c r="G8" s="7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619"/>
      <c r="U8" s="619"/>
      <c r="V8" s="620"/>
      <c r="W8" s="620"/>
      <c r="X8" s="620"/>
      <c r="Y8" s="620"/>
      <c r="Z8" s="620"/>
      <c r="AA8" s="620"/>
      <c r="AB8" s="620"/>
      <c r="AC8" s="620"/>
      <c r="AD8" s="620"/>
      <c r="AE8" s="620"/>
      <c r="AF8" s="620"/>
      <c r="AG8" s="620"/>
      <c r="AH8" s="620"/>
    </row>
    <row r="9" spans="1:34" ht="20.25" customHeight="1">
      <c r="A9" s="2"/>
      <c r="B9" s="10" t="s">
        <v>0</v>
      </c>
      <c r="C9" s="5"/>
      <c r="D9" s="14"/>
      <c r="E9" s="14"/>
      <c r="F9" s="5"/>
      <c r="G9" s="8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471"/>
      <c r="U9" s="661" t="s">
        <v>15</v>
      </c>
      <c r="V9" s="471"/>
      <c r="W9" s="661" t="s">
        <v>16</v>
      </c>
      <c r="X9" s="471"/>
      <c r="Y9" s="471"/>
      <c r="Z9" s="471"/>
      <c r="AA9" s="661" t="s">
        <v>43</v>
      </c>
      <c r="AB9" s="471"/>
      <c r="AC9" s="471"/>
      <c r="AD9" s="471" t="s">
        <v>96</v>
      </c>
      <c r="AE9" s="471"/>
      <c r="AF9" s="471"/>
      <c r="AG9" s="471"/>
      <c r="AH9" s="473"/>
    </row>
    <row r="10" spans="1:34" ht="13.5" customHeight="1">
      <c r="A10" s="2"/>
      <c r="B10" s="11" t="s">
        <v>97</v>
      </c>
      <c r="C10" s="5"/>
      <c r="D10" s="14"/>
      <c r="E10" s="14"/>
      <c r="F10" s="6"/>
      <c r="G10" s="9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662">
        <v>2</v>
      </c>
      <c r="U10" s="471" t="str">
        <f>VLOOKUP(T10,STATUS,2,)</f>
        <v>Married Filing Jointly</v>
      </c>
      <c r="V10" s="471"/>
      <c r="W10" s="471">
        <f>IF(T10=1,1250*F10,0)</f>
        <v>0</v>
      </c>
      <c r="X10" s="471" t="s">
        <v>17</v>
      </c>
      <c r="Y10" s="471"/>
      <c r="Z10" s="471"/>
      <c r="AA10" s="471" t="s">
        <v>14</v>
      </c>
      <c r="AB10" s="663">
        <f>M23</f>
        <v>0</v>
      </c>
      <c r="AC10" s="471"/>
      <c r="AD10" s="664">
        <v>5150</v>
      </c>
      <c r="AE10" s="471" t="s">
        <v>10</v>
      </c>
      <c r="AF10" s="471"/>
      <c r="AG10" s="471"/>
      <c r="AH10" s="473"/>
    </row>
    <row r="11" spans="1:34" ht="13.5" customHeight="1">
      <c r="A11" s="2"/>
      <c r="B11" s="11" t="s">
        <v>21</v>
      </c>
      <c r="C11" s="5"/>
      <c r="D11" s="14"/>
      <c r="E11" s="14"/>
      <c r="F11" s="6"/>
      <c r="G11" s="9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471">
        <v>1</v>
      </c>
      <c r="U11" s="471" t="s">
        <v>10</v>
      </c>
      <c r="V11" s="471"/>
      <c r="W11" s="471">
        <f>IF(T10=2,1000*F10,0)</f>
        <v>0</v>
      </c>
      <c r="X11" s="471" t="s">
        <v>18</v>
      </c>
      <c r="Y11" s="471"/>
      <c r="Z11" s="471"/>
      <c r="AA11" s="471" t="s">
        <v>9</v>
      </c>
      <c r="AB11" s="663">
        <f>F24</f>
        <v>0</v>
      </c>
      <c r="AC11" s="471"/>
      <c r="AD11" s="664">
        <v>10300</v>
      </c>
      <c r="AE11" s="471" t="s">
        <v>11</v>
      </c>
      <c r="AF11" s="471"/>
      <c r="AG11" s="471"/>
      <c r="AH11" s="473"/>
    </row>
    <row r="12" spans="1:34" ht="13.5" customHeight="1">
      <c r="A12" s="2"/>
      <c r="B12" s="11" t="s">
        <v>2</v>
      </c>
      <c r="C12" s="5"/>
      <c r="D12" s="14"/>
      <c r="E12" s="14"/>
      <c r="F12" s="6"/>
      <c r="G12" s="9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471">
        <v>2</v>
      </c>
      <c r="U12" s="471" t="s">
        <v>11</v>
      </c>
      <c r="V12" s="471"/>
      <c r="W12" s="471">
        <f>IF(T10=3,1000*F10,0)</f>
        <v>0</v>
      </c>
      <c r="X12" s="471" t="s">
        <v>19</v>
      </c>
      <c r="Y12" s="471"/>
      <c r="Z12" s="471"/>
      <c r="AA12" s="471" t="s">
        <v>321</v>
      </c>
      <c r="AB12" s="663">
        <f>M24</f>
        <v>0</v>
      </c>
      <c r="AC12" s="471"/>
      <c r="AD12" s="664">
        <f>AD10</f>
        <v>5150</v>
      </c>
      <c r="AE12" s="471" t="s">
        <v>12</v>
      </c>
      <c r="AF12" s="471"/>
      <c r="AG12" s="471"/>
      <c r="AH12" s="473"/>
    </row>
    <row r="13" spans="1:34" ht="13.5" customHeight="1">
      <c r="A13" s="2"/>
      <c r="B13" s="11"/>
      <c r="C13" s="5"/>
      <c r="D13" s="14"/>
      <c r="E13" s="14"/>
      <c r="F13" s="14"/>
      <c r="G13" s="9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471">
        <v>3</v>
      </c>
      <c r="U13" s="471" t="s">
        <v>12</v>
      </c>
      <c r="V13" s="471"/>
      <c r="W13" s="471">
        <f>IF(T10=4,1250*F10,0)</f>
        <v>0</v>
      </c>
      <c r="X13" s="471" t="s">
        <v>20</v>
      </c>
      <c r="Y13" s="471"/>
      <c r="Z13" s="471"/>
      <c r="AA13" s="471"/>
      <c r="AB13" s="471"/>
      <c r="AC13" s="471"/>
      <c r="AD13" s="664">
        <v>7550</v>
      </c>
      <c r="AE13" s="471" t="s">
        <v>13</v>
      </c>
      <c r="AF13" s="471"/>
      <c r="AG13" s="471"/>
      <c r="AH13" s="473"/>
    </row>
    <row r="14" spans="1:34" ht="13.5" customHeight="1">
      <c r="A14" s="2"/>
      <c r="B14" s="11" t="s">
        <v>3</v>
      </c>
      <c r="C14" s="5"/>
      <c r="D14" s="14"/>
      <c r="E14" s="14"/>
      <c r="F14" s="12"/>
      <c r="G14" s="9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471">
        <v>4</v>
      </c>
      <c r="U14" s="471" t="s">
        <v>13</v>
      </c>
      <c r="V14" s="471"/>
      <c r="W14" s="471"/>
      <c r="X14" s="471"/>
      <c r="Y14" s="471"/>
      <c r="Z14" s="471"/>
      <c r="AA14" s="471"/>
      <c r="AB14" s="471"/>
      <c r="AC14" s="471"/>
      <c r="AD14" s="471"/>
      <c r="AE14" s="471"/>
      <c r="AF14" s="471"/>
      <c r="AG14" s="471"/>
      <c r="AH14" s="473"/>
    </row>
    <row r="15" spans="1:34" ht="13.5" customHeight="1">
      <c r="A15" s="2"/>
      <c r="B15" s="11" t="s">
        <v>306</v>
      </c>
      <c r="C15" s="482" t="s">
        <v>307</v>
      </c>
      <c r="D15" s="483"/>
      <c r="E15" s="14"/>
      <c r="F15" s="12"/>
      <c r="G15" s="9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471"/>
      <c r="U15" s="471"/>
      <c r="V15" s="471"/>
      <c r="W15" s="471"/>
      <c r="X15" s="471"/>
      <c r="Y15" s="471"/>
      <c r="Z15" s="471"/>
      <c r="AA15" s="471"/>
      <c r="AB15" s="471"/>
      <c r="AC15" s="471"/>
      <c r="AD15" s="471"/>
      <c r="AE15" s="471"/>
      <c r="AF15" s="471"/>
      <c r="AG15" s="471"/>
      <c r="AH15" s="473"/>
    </row>
    <row r="16" spans="1:34" ht="13.5" customHeight="1">
      <c r="A16" s="2"/>
      <c r="B16" s="512" t="s">
        <v>322</v>
      </c>
      <c r="C16" s="5"/>
      <c r="D16" s="14"/>
      <c r="E16" s="14"/>
      <c r="F16" s="511">
        <f>F14-F15</f>
        <v>0</v>
      </c>
      <c r="G16" s="9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471"/>
      <c r="U16" s="471"/>
      <c r="V16" s="471"/>
      <c r="W16" s="471"/>
      <c r="X16" s="471"/>
      <c r="Y16" s="471"/>
      <c r="Z16" s="471"/>
      <c r="AA16" s="471"/>
      <c r="AB16" s="471"/>
      <c r="AC16" s="471"/>
      <c r="AD16" s="471"/>
      <c r="AE16" s="471"/>
      <c r="AF16" s="471"/>
      <c r="AG16" s="471"/>
      <c r="AH16" s="473"/>
    </row>
    <row r="17" spans="1:34" ht="13.5" customHeight="1">
      <c r="A17" s="2"/>
      <c r="B17" s="11" t="s">
        <v>320</v>
      </c>
      <c r="C17" s="5"/>
      <c r="D17" s="14"/>
      <c r="E17" s="14"/>
      <c r="F17" s="12">
        <v>0</v>
      </c>
      <c r="G17" s="9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471"/>
      <c r="U17" s="665" t="s">
        <v>442</v>
      </c>
      <c r="V17" s="471"/>
      <c r="W17" s="471"/>
      <c r="X17" s="471"/>
      <c r="Y17" s="471"/>
      <c r="Z17" s="471"/>
      <c r="AA17" s="471"/>
      <c r="AB17" s="471"/>
      <c r="AC17" s="471"/>
      <c r="AD17" s="471"/>
      <c r="AE17" s="471"/>
      <c r="AF17" s="471"/>
      <c r="AG17" s="471"/>
      <c r="AH17" s="473"/>
    </row>
    <row r="18" spans="1:34" ht="13.5" customHeight="1">
      <c r="A18" s="2"/>
      <c r="B18" s="11" t="s">
        <v>6</v>
      </c>
      <c r="C18" s="5"/>
      <c r="D18" s="14"/>
      <c r="E18" s="14"/>
      <c r="F18" s="508">
        <f>IF(F17=0,IF(T10=1,AD10,0)+IF(T10=2,AD11,0)+IF(T10=3,AD12,0)+IF(T10=4,AD13,0),0)+SUM(W10:W13)</f>
        <v>10300</v>
      </c>
      <c r="G18" s="9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471"/>
      <c r="U18" s="545" t="s">
        <v>441</v>
      </c>
      <c r="V18" s="503"/>
      <c r="W18" s="503"/>
      <c r="X18" s="503"/>
      <c r="Y18" s="503"/>
      <c r="Z18" s="503"/>
      <c r="AA18" s="503"/>
      <c r="AB18" s="503"/>
      <c r="AC18" s="503"/>
      <c r="AD18" s="503"/>
      <c r="AE18" s="503"/>
      <c r="AF18" s="503"/>
      <c r="AG18" s="503"/>
      <c r="AH18" s="471"/>
    </row>
    <row r="19" spans="1:34" ht="13.5" customHeight="1">
      <c r="A19" s="2"/>
      <c r="B19" s="11" t="s">
        <v>7</v>
      </c>
      <c r="C19" s="5"/>
      <c r="D19" s="14"/>
      <c r="E19" s="14"/>
      <c r="F19" s="509">
        <f>SUM(F11:F12)*3300</f>
        <v>0</v>
      </c>
      <c r="G19" s="9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471"/>
      <c r="U19" s="546" t="s">
        <v>22</v>
      </c>
      <c r="V19" s="504" t="s">
        <v>10</v>
      </c>
      <c r="W19" s="504"/>
      <c r="X19" s="504"/>
      <c r="Y19" s="504" t="s">
        <v>11</v>
      </c>
      <c r="Z19" s="504"/>
      <c r="AA19" s="504"/>
      <c r="AB19" s="504" t="s">
        <v>12</v>
      </c>
      <c r="AC19" s="504"/>
      <c r="AD19" s="504"/>
      <c r="AE19" s="504" t="s">
        <v>13</v>
      </c>
      <c r="AF19" s="504"/>
      <c r="AG19" s="504"/>
      <c r="AH19" s="471"/>
    </row>
    <row r="20" spans="1:34" ht="13.5" customHeight="1">
      <c r="A20" s="2"/>
      <c r="B20" s="512" t="s">
        <v>8</v>
      </c>
      <c r="C20" s="513"/>
      <c r="D20" s="514"/>
      <c r="E20" s="514"/>
      <c r="F20" s="511">
        <f>F16-SUM(F17:F19)</f>
        <v>-10300</v>
      </c>
      <c r="G20" s="9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471"/>
      <c r="U20" s="546" t="s">
        <v>23</v>
      </c>
      <c r="V20" s="505" t="s">
        <v>24</v>
      </c>
      <c r="W20" s="505"/>
      <c r="X20" s="505">
        <v>1</v>
      </c>
      <c r="Y20" s="505" t="s">
        <v>24</v>
      </c>
      <c r="Z20" s="505"/>
      <c r="AA20" s="505">
        <v>2</v>
      </c>
      <c r="AB20" s="505" t="s">
        <v>24</v>
      </c>
      <c r="AC20" s="505"/>
      <c r="AD20" s="505">
        <v>3</v>
      </c>
      <c r="AE20" s="505" t="s">
        <v>24</v>
      </c>
      <c r="AF20" s="505"/>
      <c r="AG20" s="505">
        <v>4</v>
      </c>
      <c r="AH20" s="471"/>
    </row>
    <row r="21" spans="1:34" ht="13.5" customHeight="1">
      <c r="A21" s="2"/>
      <c r="B21" s="11" t="s">
        <v>5</v>
      </c>
      <c r="C21" s="5"/>
      <c r="D21" s="14"/>
      <c r="E21" s="14"/>
      <c r="F21" s="12"/>
      <c r="G21" s="9"/>
      <c r="H21" s="2"/>
      <c r="I21" s="2"/>
      <c r="J21" s="2"/>
      <c r="K21" s="19"/>
      <c r="L21" s="20"/>
      <c r="M21" s="21"/>
      <c r="N21" s="2"/>
      <c r="O21" s="2"/>
      <c r="P21" s="2"/>
      <c r="Q21" s="2"/>
      <c r="R21" s="2"/>
      <c r="S21" s="2"/>
      <c r="T21" s="471"/>
      <c r="U21" s="547">
        <v>0.1</v>
      </c>
      <c r="V21" s="506">
        <v>0</v>
      </c>
      <c r="W21" s="506">
        <f>V22-0.001</f>
        <v>7549.999</v>
      </c>
      <c r="X21" s="506">
        <f>IF(IF($F$20&gt;W21,W21*$U21,($F$20-V21)*$U21)&lt;0,0,IF($F$20&gt;W21,W21*$U21,($F$20-V21)*$U21))</f>
        <v>0</v>
      </c>
      <c r="Y21" s="506">
        <v>0</v>
      </c>
      <c r="Z21" s="506">
        <f>Y22-0.1</f>
        <v>15099.9</v>
      </c>
      <c r="AA21" s="506">
        <f>IF(IF($F$20&gt;Z21,Z21*$U21,($F$20-Y21)*$U21)&lt;0,0,IF($F$20&gt;Z21,Z21*$U21,($F$20-Y21)*$U21))</f>
        <v>0</v>
      </c>
      <c r="AB21" s="506">
        <v>0</v>
      </c>
      <c r="AC21" s="506">
        <f>AB22-0.1</f>
        <v>7549.9</v>
      </c>
      <c r="AD21" s="506">
        <f>IF(IF($F$20&gt;AC21,AC21*$U21,($F$20-AB21)*$U21)&lt;0,0,IF($F$20&gt;AC21,AC21*$U21,($F$20-AB21)*$U21))</f>
        <v>0</v>
      </c>
      <c r="AE21" s="506">
        <v>0</v>
      </c>
      <c r="AF21" s="506">
        <f>AE22-0.1</f>
        <v>10749.9</v>
      </c>
      <c r="AG21" s="506">
        <f>IF(IF($F$20&gt;AF21,AF21*$U21,($F$20-AE21)*$U21)&lt;0,0,IF($F$20&gt;AF21,AF21*$U21,($F$20-AE21)*$U21))</f>
        <v>0</v>
      </c>
      <c r="AH21" s="471"/>
    </row>
    <row r="22" spans="1:34" ht="6" customHeight="1">
      <c r="A22" s="2"/>
      <c r="B22" s="11"/>
      <c r="C22" s="5"/>
      <c r="D22" s="14"/>
      <c r="E22" s="14"/>
      <c r="F22" s="508"/>
      <c r="G22" s="9"/>
      <c r="H22" s="2"/>
      <c r="I22" s="2"/>
      <c r="J22" s="2"/>
      <c r="K22" s="22"/>
      <c r="L22" s="18"/>
      <c r="M22" s="23"/>
      <c r="N22" s="2"/>
      <c r="O22" s="2"/>
      <c r="P22" s="2"/>
      <c r="Q22" s="2"/>
      <c r="R22" s="2"/>
      <c r="S22" s="2"/>
      <c r="T22" s="471"/>
      <c r="U22" s="547">
        <v>0.15</v>
      </c>
      <c r="V22" s="506">
        <v>7550</v>
      </c>
      <c r="W22" s="506">
        <f>V23-0.001</f>
        <v>30649.999</v>
      </c>
      <c r="X22" s="506">
        <f>IF(IF($F$20&gt;W22,(W22-V22)*$U22,($F$20-V22)*$U22)&lt;0,0,IF($F$20&gt;W22,(W22-V22)*$U22,($F$20-V22)*$U22))</f>
        <v>0</v>
      </c>
      <c r="Y22" s="506">
        <v>15100</v>
      </c>
      <c r="Z22" s="506">
        <f>Y23-0.1</f>
        <v>61299.9</v>
      </c>
      <c r="AA22" s="506">
        <f>IF(IF($F$20&gt;Z22,(Z22-Y22)*$U22,($F$20-Y22)*$U22)&lt;0,0,IF($F$20&gt;Z22,(Z22-Y22)*$U22,($F$20-Y22)*$U22))</f>
        <v>0</v>
      </c>
      <c r="AB22" s="506">
        <v>7550</v>
      </c>
      <c r="AC22" s="506">
        <f>AB23-0.1</f>
        <v>30649.9</v>
      </c>
      <c r="AD22" s="506">
        <f>IF(IF($F$20&gt;AC22,(AC22-AB22)*$U22,($F$20-AB22)*$U22)&lt;0,0,IF($F$20&gt;AC22,(AC22-AB22)*$U22,($F$20-AB22)*$U22))</f>
        <v>0</v>
      </c>
      <c r="AE22" s="506">
        <v>10750</v>
      </c>
      <c r="AF22" s="506">
        <f>AE23-0.1</f>
        <v>41049.9</v>
      </c>
      <c r="AG22" s="506">
        <f>IF(IF($F$20&gt;AF22,(AF22-AE22)*$U22,($F$20-AE22)*$U22)&lt;0,0,IF($F$20&gt;AF22,(AF22-AE22)*$U22,($F$20-AE22)*$U22))</f>
        <v>0</v>
      </c>
      <c r="AH22" s="471"/>
    </row>
    <row r="23" spans="1:34" ht="19.5" customHeight="1">
      <c r="A23" s="2"/>
      <c r="B23" s="487" t="s">
        <v>14</v>
      </c>
      <c r="C23" s="488"/>
      <c r="D23" s="489"/>
      <c r="E23" s="489"/>
      <c r="F23" s="510">
        <f>HLOOKUP(T10,TAXCALC,8,FALSE)-F21</f>
        <v>0</v>
      </c>
      <c r="G23" s="9"/>
      <c r="H23" s="2"/>
      <c r="I23" s="2"/>
      <c r="J23" s="2"/>
      <c r="K23" s="502" t="s">
        <v>14</v>
      </c>
      <c r="L23" s="488"/>
      <c r="M23" s="490">
        <f>HLOOKUP(T10,TAXCALC,8,FALSE)-F21</f>
        <v>0</v>
      </c>
      <c r="N23" s="2"/>
      <c r="O23" s="2"/>
      <c r="P23" s="2"/>
      <c r="Q23" s="2"/>
      <c r="R23" s="2"/>
      <c r="S23" s="2"/>
      <c r="T23" s="471"/>
      <c r="U23" s="547">
        <v>0.25</v>
      </c>
      <c r="V23" s="506">
        <v>30650</v>
      </c>
      <c r="W23" s="506">
        <f>V24-0.001</f>
        <v>74199.999</v>
      </c>
      <c r="X23" s="506">
        <f>IF(IF($F$20&gt;W23,(W23-V23)*$U23,($F$20-V23)*$U23)&lt;0,0,IF($F$20&gt;W23,(W23-V23)*$U23,($F$20-V23)*$U23))</f>
        <v>0</v>
      </c>
      <c r="Y23" s="506">
        <v>61300</v>
      </c>
      <c r="Z23" s="506">
        <f>Y24-0.1</f>
        <v>123699.9</v>
      </c>
      <c r="AA23" s="506">
        <f>IF(IF($F$20&gt;Z23,(Z23-Y23)*$U23,($F$20-Y23)*$U23)&lt;0,0,IF($F$20&gt;Z23,(Z23-Y23)*$U23,($F$20-Y23)*$U23))</f>
        <v>0</v>
      </c>
      <c r="AB23" s="506">
        <v>30650</v>
      </c>
      <c r="AC23" s="506">
        <f>AB24-0.1</f>
        <v>61849.9</v>
      </c>
      <c r="AD23" s="506">
        <f>IF(IF($F$20&gt;AC23,(AC23-AB23)*$U23,($F$20-AB23)*$U23)&lt;0,0,IF($F$20&gt;AC23,(AC23-AB23)*$U23,($F$20-AB23)*$U23))</f>
        <v>0</v>
      </c>
      <c r="AE23" s="506">
        <v>41050</v>
      </c>
      <c r="AF23" s="506">
        <f>AE24-0.1</f>
        <v>105999.9</v>
      </c>
      <c r="AG23" s="506">
        <f>IF(IF($F$20&gt;AF23,(AF23-AE23)*$U23,($F$20-AE23)*$U23)&lt;0,0,IF($F$20&gt;AF23,(AF23-AE23)*$U23,($F$20-AE23)*$U23))</f>
        <v>0</v>
      </c>
      <c r="AH23" s="471"/>
    </row>
    <row r="24" spans="1:34" ht="12.75">
      <c r="A24" s="2"/>
      <c r="B24" s="11" t="s">
        <v>9</v>
      </c>
      <c r="C24" s="5"/>
      <c r="D24" s="14"/>
      <c r="E24" s="14"/>
      <c r="F24" s="12"/>
      <c r="G24" s="9"/>
      <c r="H24" s="2"/>
      <c r="I24" s="2"/>
      <c r="J24" s="2"/>
      <c r="K24" s="515" t="str">
        <f>IF(F25&lt;0,"Amount you owe","Refund")</f>
        <v>Refund</v>
      </c>
      <c r="L24" s="13"/>
      <c r="M24" s="491">
        <f>F24-M23</f>
        <v>0</v>
      </c>
      <c r="N24" s="2"/>
      <c r="O24" s="2"/>
      <c r="P24" s="2"/>
      <c r="Q24" s="2"/>
      <c r="R24" s="2"/>
      <c r="S24" s="2"/>
      <c r="T24" s="471"/>
      <c r="U24" s="547">
        <v>0.28</v>
      </c>
      <c r="V24" s="506">
        <v>74200</v>
      </c>
      <c r="W24" s="506">
        <f>V25-0.001</f>
        <v>154799.999</v>
      </c>
      <c r="X24" s="506">
        <f>IF(IF($F$20&gt;W24,(W24-V24)*$U24,($F$20-V24)*$U24)&lt;0,0,IF($F$20&gt;W24,(W24-V24)*$U24,($F$20-V24)*$U24))</f>
        <v>0</v>
      </c>
      <c r="Y24" s="506">
        <v>123700</v>
      </c>
      <c r="Z24" s="506">
        <f>Y25-0.1</f>
        <v>188449.9</v>
      </c>
      <c r="AA24" s="506">
        <f>IF(IF($F$20&gt;Z24,(Z24-Y24)*$U24,($F$20-Y24)*$U24)&lt;0,0,IF($F$20&gt;Z24,(Z24-Y24)*$U24,($F$20-Y24)*$U24))</f>
        <v>0</v>
      </c>
      <c r="AB24" s="506">
        <v>61850</v>
      </c>
      <c r="AC24" s="506">
        <f>AB25-0.1</f>
        <v>94224.9</v>
      </c>
      <c r="AD24" s="506">
        <f>IF(IF($F$20&gt;AC24,(AC24-AB24)*$U24,($F$20-AB24)*$U24)&lt;0,0,IF($F$20&gt;AC24,(AC24-AB24)*$U24,($F$20-AB24)*$U24))</f>
        <v>0</v>
      </c>
      <c r="AE24" s="506">
        <v>106000</v>
      </c>
      <c r="AF24" s="506">
        <f>AE25-0.1</f>
        <v>171649.9</v>
      </c>
      <c r="AG24" s="506">
        <f>IF(IF($F$20&gt;AF24,(AF24-AE24)*$U24,($F$20-AE24)*$U24)&lt;0,0,IF($F$20&gt;AF24,(AF24-AE24)*$U24,($F$20-AE24)*$U24))</f>
        <v>0</v>
      </c>
      <c r="AH24" s="471"/>
    </row>
    <row r="25" spans="1:34" ht="16.5" customHeight="1">
      <c r="A25" s="2"/>
      <c r="B25" s="512" t="str">
        <f>IF(F25&lt;0,"Amount you owe","Refund")</f>
        <v>Refund</v>
      </c>
      <c r="C25" s="5"/>
      <c r="D25" s="14"/>
      <c r="E25" s="14"/>
      <c r="F25" s="511">
        <f>F24-F23</f>
        <v>0</v>
      </c>
      <c r="G25" s="9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471"/>
      <c r="U25" s="547">
        <v>0.33</v>
      </c>
      <c r="V25" s="506">
        <v>154800</v>
      </c>
      <c r="W25" s="506">
        <f>V26-0.001</f>
        <v>336549.999</v>
      </c>
      <c r="X25" s="506">
        <f>IF(IF($F$20&gt;W25,(W25-V25)*$U25,($F$20-V25)*$U25)&lt;0,0,IF($F$20&gt;W25,(W25-V25)*$U25,($F$20-V25)*$U25))</f>
        <v>0</v>
      </c>
      <c r="Y25" s="506">
        <v>188450</v>
      </c>
      <c r="Z25" s="506">
        <f>Y26-0.1</f>
        <v>336549.9</v>
      </c>
      <c r="AA25" s="506">
        <f>IF(IF($F$20&gt;Z25,(Z25-Y25)*$U25,($F$20-Y25)*$U25)&lt;0,0,IF($F$20&gt;Z25,(Z25-Y25)*$U25,($F$20-Y25)*$U25))</f>
        <v>0</v>
      </c>
      <c r="AB25" s="506">
        <v>94225</v>
      </c>
      <c r="AC25" s="506">
        <f>AB26-0.1</f>
        <v>168274.9</v>
      </c>
      <c r="AD25" s="506">
        <f>IF(IF($F$20&gt;AC25,(AC25-AB25)*$U25,($F$20-AB25)*$U25)&lt;0,0,IF($F$20&gt;AC25,(AC25-AB25)*$U25,($F$20-AB25)*$U25))</f>
        <v>0</v>
      </c>
      <c r="AE25" s="506">
        <v>171650</v>
      </c>
      <c r="AF25" s="506">
        <f>AE26-0.1</f>
        <v>336549.9</v>
      </c>
      <c r="AG25" s="506">
        <f>IF(IF($F$20&gt;AF25,(AF25-AE25)*$U25,($F$20-AE25)*$U25)&lt;0,0,IF($F$20&gt;AF25,(AF25-AE25)*$U25,($F$20-AE25)*$U25))</f>
        <v>0</v>
      </c>
      <c r="AH25" s="471"/>
    </row>
    <row r="26" spans="1:34" ht="12.75">
      <c r="A26" s="2"/>
      <c r="B26" s="15"/>
      <c r="C26" s="16"/>
      <c r="D26" s="16"/>
      <c r="E26" s="16"/>
      <c r="F26" s="16"/>
      <c r="G26" s="17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471"/>
      <c r="U26" s="547">
        <v>0.35</v>
      </c>
      <c r="V26" s="506">
        <v>336550</v>
      </c>
      <c r="W26" s="506" t="s">
        <v>25</v>
      </c>
      <c r="X26" s="506">
        <f>IF(IF($F$20&gt;W26,(W26-V26)*$U26,($F$20-V26)*$U26)&lt;0,0,IF($F$20&gt;W26,(W26-V26)*$U26,($F$20-V26)*$U26))</f>
        <v>0</v>
      </c>
      <c r="Y26" s="506">
        <v>336550</v>
      </c>
      <c r="Z26" s="506" t="s">
        <v>25</v>
      </c>
      <c r="AA26" s="506">
        <f>IF(IF($F$20&gt;Z26,(Z26-Y26)*$U26,($F$20-Y26)*$U26)&lt;0,0,IF($F$20&gt;Z26,(Z26-Y26)*$U26,($F$20-Y26)*$U26))</f>
        <v>0</v>
      </c>
      <c r="AB26" s="506">
        <v>168275</v>
      </c>
      <c r="AC26" s="506" t="s">
        <v>25</v>
      </c>
      <c r="AD26" s="506">
        <f>IF(IF($F$20&gt;AC26,(AC26-AB26)*$U26,($F$20-AB26)*$U26)&lt;0,0,IF($F$20&gt;AC26,(AC26-AB26)*$U26,($F$20-AB26)*$U26))</f>
        <v>0</v>
      </c>
      <c r="AE26" s="506">
        <v>336550</v>
      </c>
      <c r="AF26" s="506" t="s">
        <v>25</v>
      </c>
      <c r="AG26" s="506">
        <f>IF(IF($F$20&gt;AF26,(AF26-AE26)*$U26,($F$20-AE26)*$U26)&lt;0,0,IF($F$20&gt;AF26,(AF26-AE26)*$U26,($F$20-AE26)*$U26))</f>
        <v>0</v>
      </c>
      <c r="AH26" s="471"/>
    </row>
    <row r="27" spans="1:34" ht="12.75">
      <c r="A27" s="2"/>
      <c r="B27" s="2"/>
      <c r="C27" s="2"/>
      <c r="D27" s="2"/>
      <c r="E27" s="2"/>
      <c r="F27" s="2"/>
      <c r="G27" s="2"/>
      <c r="H27" s="2"/>
      <c r="I27" s="2"/>
      <c r="J27" s="486"/>
      <c r="K27" s="2"/>
      <c r="L27" s="2"/>
      <c r="M27" s="2"/>
      <c r="N27" s="2"/>
      <c r="O27" s="2"/>
      <c r="P27" s="2"/>
      <c r="Q27" s="2"/>
      <c r="R27" s="2"/>
      <c r="S27" s="2"/>
      <c r="T27" s="471"/>
      <c r="U27" s="503"/>
      <c r="V27" s="503"/>
      <c r="W27" s="503"/>
      <c r="X27" s="507">
        <f>SUM(X21:X26)</f>
        <v>0</v>
      </c>
      <c r="Y27" s="503"/>
      <c r="Z27" s="503"/>
      <c r="AA27" s="507">
        <f>SUM(AA21:AA26)</f>
        <v>0</v>
      </c>
      <c r="AB27" s="548"/>
      <c r="AC27" s="548"/>
      <c r="AD27" s="507">
        <f>SUM(AD21:AD26)</f>
        <v>0</v>
      </c>
      <c r="AE27" s="548"/>
      <c r="AF27" s="548"/>
      <c r="AG27" s="507">
        <f>SUM(AG21:AG26)</f>
        <v>0</v>
      </c>
      <c r="AH27" s="471"/>
    </row>
    <row r="28" spans="1:34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472"/>
      <c r="U28" s="469"/>
      <c r="V28" s="468"/>
      <c r="W28" s="468"/>
      <c r="X28" s="468"/>
      <c r="Y28" s="468"/>
      <c r="Z28" s="468"/>
      <c r="AA28" s="468"/>
      <c r="AB28" s="468"/>
      <c r="AC28" s="468"/>
      <c r="AD28" s="468"/>
      <c r="AE28" s="468"/>
      <c r="AF28" s="468"/>
      <c r="AG28" s="468"/>
      <c r="AH28" s="473"/>
    </row>
    <row r="29" spans="1:34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472"/>
      <c r="U29" s="469"/>
      <c r="V29" s="468"/>
      <c r="W29" s="468"/>
      <c r="X29" s="468"/>
      <c r="Y29" s="468"/>
      <c r="Z29" s="468"/>
      <c r="AA29" s="468"/>
      <c r="AB29" s="468"/>
      <c r="AC29" s="468"/>
      <c r="AD29" s="468"/>
      <c r="AE29" s="468"/>
      <c r="AF29" s="468"/>
      <c r="AG29" s="468"/>
      <c r="AH29" s="473"/>
    </row>
    <row r="30" spans="1:34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472"/>
      <c r="U30" s="472"/>
      <c r="AH30" s="473"/>
    </row>
    <row r="31" spans="1:34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472"/>
      <c r="U31" s="472"/>
      <c r="AH31" s="473"/>
    </row>
    <row r="32" spans="1:34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472"/>
      <c r="U32" s="472"/>
      <c r="AH32" s="473"/>
    </row>
    <row r="33" spans="1:34" ht="12.75">
      <c r="A33" s="2"/>
      <c r="B33" s="1"/>
      <c r="C33" s="1"/>
      <c r="D33" s="1"/>
      <c r="E33" s="1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472"/>
      <c r="U33" s="472"/>
      <c r="AH33" s="473"/>
    </row>
    <row r="34" spans="1:34" ht="12.75">
      <c r="A34" s="2"/>
      <c r="B34" s="481" t="s">
        <v>306</v>
      </c>
      <c r="C34" s="4"/>
      <c r="D34" s="4"/>
      <c r="E34" s="4"/>
      <c r="F34" s="476"/>
      <c r="G34" s="477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AH34" s="473"/>
    </row>
    <row r="35" spans="1:34" ht="12.75">
      <c r="A35" s="2"/>
      <c r="B35" s="11" t="s">
        <v>308</v>
      </c>
      <c r="C35" s="18"/>
      <c r="D35" s="18"/>
      <c r="E35" s="18"/>
      <c r="F35" s="12"/>
      <c r="G35" s="9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AH35" s="473"/>
    </row>
    <row r="36" spans="1:34" ht="12.75">
      <c r="A36" s="2"/>
      <c r="B36" s="11" t="s">
        <v>312</v>
      </c>
      <c r="C36" s="18"/>
      <c r="D36" s="18"/>
      <c r="E36" s="18"/>
      <c r="F36" s="12"/>
      <c r="G36" s="479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AH36" s="473"/>
    </row>
    <row r="37" spans="1:34" ht="12.75">
      <c r="A37" s="2"/>
      <c r="B37" s="11" t="s">
        <v>313</v>
      </c>
      <c r="C37" s="18"/>
      <c r="D37" s="18"/>
      <c r="E37" s="18"/>
      <c r="F37" s="12"/>
      <c r="G37" s="479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AH37" s="473"/>
    </row>
    <row r="38" spans="1:34" ht="12.75">
      <c r="A38" s="2"/>
      <c r="B38" s="11" t="s">
        <v>311</v>
      </c>
      <c r="C38" s="18"/>
      <c r="D38" s="18"/>
      <c r="E38" s="18"/>
      <c r="F38" s="12"/>
      <c r="G38" s="479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AH38" s="473"/>
    </row>
    <row r="39" spans="1:34" ht="12.75">
      <c r="A39" s="2"/>
      <c r="B39" s="11" t="s">
        <v>309</v>
      </c>
      <c r="C39" s="18"/>
      <c r="D39" s="18"/>
      <c r="E39" s="18"/>
      <c r="F39" s="12"/>
      <c r="G39" s="479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AH39" s="473"/>
    </row>
    <row r="40" spans="1:34" ht="12.75">
      <c r="A40" s="2"/>
      <c r="B40" s="11" t="s">
        <v>310</v>
      </c>
      <c r="C40" s="18"/>
      <c r="D40" s="18"/>
      <c r="E40" s="18"/>
      <c r="F40" s="12"/>
      <c r="G40" s="479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AH40" s="473"/>
    </row>
    <row r="41" spans="1:34" ht="12.75">
      <c r="A41" s="2"/>
      <c r="B41" s="11" t="s">
        <v>314</v>
      </c>
      <c r="C41" s="18"/>
      <c r="D41" s="18"/>
      <c r="E41" s="18"/>
      <c r="F41" s="12"/>
      <c r="G41" s="479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AH41" s="473"/>
    </row>
    <row r="42" spans="1:34" ht="12.75">
      <c r="A42" s="2"/>
      <c r="B42" s="11" t="s">
        <v>317</v>
      </c>
      <c r="C42" s="18"/>
      <c r="D42" s="18"/>
      <c r="E42" s="18"/>
      <c r="F42" s="12"/>
      <c r="G42" s="479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AH42" s="473"/>
    </row>
    <row r="43" spans="1:34" ht="12.75">
      <c r="A43" s="2"/>
      <c r="B43" s="11" t="s">
        <v>316</v>
      </c>
      <c r="C43" s="18"/>
      <c r="D43" s="18"/>
      <c r="E43" s="18"/>
      <c r="F43" s="12"/>
      <c r="G43" s="479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AH43" s="473"/>
    </row>
    <row r="44" spans="1:34" ht="12.75">
      <c r="A44" s="2"/>
      <c r="B44" s="11" t="s">
        <v>315</v>
      </c>
      <c r="C44" s="18"/>
      <c r="D44" s="18"/>
      <c r="E44" s="18"/>
      <c r="F44" s="12"/>
      <c r="G44" s="479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AH44" s="473"/>
    </row>
    <row r="45" spans="1:34" ht="12.75">
      <c r="A45" s="2"/>
      <c r="B45" s="11" t="s">
        <v>32</v>
      </c>
      <c r="C45" s="18"/>
      <c r="D45" s="18"/>
      <c r="E45" s="18"/>
      <c r="F45" s="12"/>
      <c r="G45" s="479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AH45" s="473"/>
    </row>
    <row r="46" spans="1:34" ht="4.5" customHeight="1">
      <c r="A46" s="2"/>
      <c r="B46" s="11"/>
      <c r="C46" s="18"/>
      <c r="D46" s="18"/>
      <c r="E46" s="18"/>
      <c r="F46" s="14"/>
      <c r="G46" s="479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AH46" s="473"/>
    </row>
    <row r="47" spans="1:19" ht="12.75">
      <c r="A47" s="2"/>
      <c r="B47" s="478" t="s">
        <v>319</v>
      </c>
      <c r="C47" s="484"/>
      <c r="D47" s="484"/>
      <c r="E47" s="484"/>
      <c r="F47" s="518">
        <f>SUM(F35:F45)</f>
        <v>0</v>
      </c>
      <c r="G47" s="480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2.75">
      <c r="A48" s="2"/>
      <c r="B48" s="617" t="s">
        <v>318</v>
      </c>
      <c r="C48" s="618"/>
      <c r="D48" s="618"/>
      <c r="E48" s="1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2.75">
      <c r="A49" s="2"/>
      <c r="B49" s="1"/>
      <c r="C49" s="1"/>
      <c r="D49" s="1"/>
      <c r="E49" s="1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2.75">
      <c r="A50" s="2"/>
      <c r="B50" s="1"/>
      <c r="C50" s="1"/>
      <c r="D50" s="1"/>
      <c r="E50" s="1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</sheetData>
  <sheetProtection password="9C9F" sheet="1" objects="1" scenarios="1" formatCells="0" formatColumns="0" formatRows="0"/>
  <conditionalFormatting sqref="F25">
    <cfRule type="expression" priority="1" dxfId="0" stopIfTrue="1">
      <formula>$F$25&lt;0</formula>
    </cfRule>
  </conditionalFormatting>
  <conditionalFormatting sqref="M24">
    <cfRule type="expression" priority="2" dxfId="1" stopIfTrue="1">
      <formula>$M$24&lt;0</formula>
    </cfRule>
  </conditionalFormatting>
  <hyperlinks>
    <hyperlink ref="C15:D15" location="'Quick Tax Estimator'!A51" tooltip="See Adjustments list" display="(click here to view list)"/>
    <hyperlink ref="B48:D48" location="'Quick Tax Estimator'!A1" tooltip="return to top of page" display="click here to return to top of page"/>
  </hyperlinks>
  <printOptions/>
  <pageMargins left="0.49" right="0.42" top="1" bottom="1" header="0.5" footer="0.5"/>
  <pageSetup fitToHeight="1" fitToWidth="1" horizontalDpi="600" verticalDpi="600" orientation="portrait" scale="76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AI82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11.00390625" style="0" customWidth="1"/>
    <col min="5" max="5" width="14.28125" style="0" customWidth="1"/>
    <col min="6" max="6" width="11.140625" style="0" customWidth="1"/>
    <col min="7" max="7" width="2.28125" style="0" customWidth="1"/>
    <col min="8" max="8" width="3.28125" style="0" customWidth="1"/>
    <col min="9" max="9" width="11.00390625" style="0" customWidth="1"/>
    <col min="12" max="12" width="17.8515625" style="0" customWidth="1"/>
    <col min="13" max="13" width="11.140625" style="0" customWidth="1"/>
    <col min="14" max="14" width="2.28125" style="0" customWidth="1"/>
    <col min="15" max="15" width="4.00390625" style="0" customWidth="1"/>
    <col min="16" max="16" width="12.00390625" style="0" customWidth="1"/>
    <col min="17" max="17" width="7.57421875" style="0" customWidth="1"/>
    <col min="18" max="18" width="11.421875" style="0" customWidth="1"/>
    <col min="20" max="20" width="9.140625" style="473" customWidth="1"/>
    <col min="21" max="21" width="10.28125" style="473" bestFit="1" customWidth="1"/>
    <col min="22" max="34" width="9.140625" style="473" customWidth="1"/>
  </cols>
  <sheetData>
    <row r="1" spans="1:35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633"/>
      <c r="R1" s="633"/>
      <c r="S1" s="633"/>
      <c r="T1" s="619"/>
      <c r="U1" s="619"/>
      <c r="V1" s="620"/>
      <c r="W1" s="620"/>
      <c r="X1" s="620"/>
      <c r="Y1" s="620"/>
      <c r="Z1" s="620"/>
      <c r="AA1" s="620"/>
      <c r="AB1" s="620"/>
      <c r="AC1" s="620"/>
      <c r="AD1" s="620"/>
      <c r="AE1" s="620"/>
      <c r="AF1" s="620"/>
      <c r="AG1" s="620"/>
      <c r="AH1" s="620"/>
      <c r="AI1" s="620"/>
    </row>
    <row r="2" spans="1:35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533"/>
      <c r="N2" s="534"/>
      <c r="O2" s="476"/>
      <c r="P2" s="535"/>
      <c r="Q2" s="633"/>
      <c r="R2" s="633"/>
      <c r="S2" s="633"/>
      <c r="T2" s="620"/>
      <c r="U2" s="620"/>
      <c r="V2" s="620"/>
      <c r="W2" s="620"/>
      <c r="X2" s="620"/>
      <c r="Y2" s="620"/>
      <c r="Z2" s="620"/>
      <c r="AA2" s="620"/>
      <c r="AB2" s="620"/>
      <c r="AC2" s="620"/>
      <c r="AD2" s="620"/>
      <c r="AE2" s="620"/>
      <c r="AF2" s="620"/>
      <c r="AG2" s="621"/>
      <c r="AH2" s="620"/>
      <c r="AI2" s="620"/>
    </row>
    <row r="3" spans="1:35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537" t="str">
        <f>I43</f>
        <v>Amount you owe</v>
      </c>
      <c r="N3" s="538"/>
      <c r="O3" s="539"/>
      <c r="P3" s="540">
        <f>M43</f>
        <v>0</v>
      </c>
      <c r="Q3" s="633"/>
      <c r="R3" s="633"/>
      <c r="S3" s="633"/>
      <c r="T3" s="620"/>
      <c r="U3" s="620"/>
      <c r="V3" s="620"/>
      <c r="W3" s="620"/>
      <c r="X3" s="620"/>
      <c r="Y3" s="620"/>
      <c r="Z3" s="620"/>
      <c r="AA3" s="620"/>
      <c r="AB3" s="620"/>
      <c r="AC3" s="620"/>
      <c r="AD3" s="620"/>
      <c r="AE3" s="620"/>
      <c r="AF3" s="620"/>
      <c r="AG3" s="621"/>
      <c r="AH3" s="620"/>
      <c r="AI3" s="620"/>
    </row>
    <row r="4" spans="1:35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633"/>
      <c r="R4" s="633"/>
      <c r="S4" s="633"/>
      <c r="T4" s="620"/>
      <c r="U4" s="620"/>
      <c r="V4" s="620"/>
      <c r="W4" s="620"/>
      <c r="X4" s="620"/>
      <c r="Y4" s="620"/>
      <c r="Z4" s="620"/>
      <c r="AA4" s="620"/>
      <c r="AB4" s="620"/>
      <c r="AC4" s="620"/>
      <c r="AD4" s="620"/>
      <c r="AE4" s="620"/>
      <c r="AF4" s="620"/>
      <c r="AG4" s="621"/>
      <c r="AH4" s="620"/>
      <c r="AI4" s="620"/>
    </row>
    <row r="5" spans="1:35" ht="6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633"/>
      <c r="R5" s="633"/>
      <c r="S5" s="633"/>
      <c r="T5" s="620"/>
      <c r="U5" s="620"/>
      <c r="V5" s="620"/>
      <c r="W5" s="620"/>
      <c r="X5" s="620"/>
      <c r="Y5" s="620"/>
      <c r="Z5" s="620"/>
      <c r="AA5" s="620"/>
      <c r="AB5" s="620"/>
      <c r="AC5" s="620"/>
      <c r="AD5" s="620"/>
      <c r="AE5" s="620"/>
      <c r="AF5" s="620"/>
      <c r="AG5" s="621"/>
      <c r="AH5" s="620"/>
      <c r="AI5" s="620"/>
    </row>
    <row r="6" spans="1:35" ht="21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633"/>
      <c r="R6" s="633"/>
      <c r="S6" s="633"/>
      <c r="T6" s="620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621"/>
      <c r="AH6" s="620"/>
      <c r="AI6" s="620"/>
    </row>
    <row r="7" spans="1:35" ht="6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633"/>
      <c r="R7" s="633"/>
      <c r="S7" s="633"/>
      <c r="T7" s="620"/>
      <c r="U7" s="620"/>
      <c r="V7" s="620"/>
      <c r="W7" s="620"/>
      <c r="X7" s="620"/>
      <c r="Y7" s="620"/>
      <c r="Z7" s="620"/>
      <c r="AA7" s="620"/>
      <c r="AB7" s="620"/>
      <c r="AC7" s="620"/>
      <c r="AD7" s="620"/>
      <c r="AE7" s="620"/>
      <c r="AF7" s="620"/>
      <c r="AG7" s="621"/>
      <c r="AH7" s="620"/>
      <c r="AI7" s="620"/>
    </row>
    <row r="8" spans="1:35" ht="16.5" customHeight="1">
      <c r="A8" s="2"/>
      <c r="B8" s="3"/>
      <c r="C8" s="4"/>
      <c r="D8" s="4"/>
      <c r="E8" s="4"/>
      <c r="F8" s="4"/>
      <c r="G8" s="7"/>
      <c r="H8" s="2"/>
      <c r="I8" s="558" t="s">
        <v>322</v>
      </c>
      <c r="J8" s="559"/>
      <c r="K8" s="559"/>
      <c r="L8" s="559"/>
      <c r="M8" s="560">
        <f>F43</f>
        <v>0</v>
      </c>
      <c r="N8" s="7"/>
      <c r="O8" s="2"/>
      <c r="P8" s="2"/>
      <c r="Q8" s="633"/>
      <c r="R8" s="634"/>
      <c r="S8" s="633"/>
      <c r="T8" s="621"/>
      <c r="U8" s="621"/>
      <c r="V8" s="621"/>
      <c r="W8" s="621"/>
      <c r="X8" s="621"/>
      <c r="Y8" s="621"/>
      <c r="Z8" s="621"/>
      <c r="AA8" s="621"/>
      <c r="AB8" s="621"/>
      <c r="AC8" s="621"/>
      <c r="AD8" s="621"/>
      <c r="AE8" s="621"/>
      <c r="AF8" s="621"/>
      <c r="AG8" s="621"/>
      <c r="AH8" s="620"/>
      <c r="AI8" s="620"/>
    </row>
    <row r="9" spans="1:35" ht="13.5" customHeight="1">
      <c r="A9" s="2"/>
      <c r="B9" s="22"/>
      <c r="C9" s="18"/>
      <c r="D9" s="18"/>
      <c r="E9" s="18"/>
      <c r="F9" s="18"/>
      <c r="G9" s="23"/>
      <c r="H9" s="2"/>
      <c r="I9" s="531" t="s">
        <v>360</v>
      </c>
      <c r="J9" s="5"/>
      <c r="K9" s="14"/>
      <c r="L9" s="14"/>
      <c r="M9" s="12"/>
      <c r="N9" s="23"/>
      <c r="O9" s="2"/>
      <c r="P9" s="2"/>
      <c r="Q9" s="633"/>
      <c r="R9" s="634"/>
      <c r="S9" s="633"/>
      <c r="T9" s="621"/>
      <c r="U9" s="621"/>
      <c r="V9" s="621"/>
      <c r="W9" s="621"/>
      <c r="X9" s="621"/>
      <c r="Y9" s="621"/>
      <c r="Z9" s="621"/>
      <c r="AA9" s="621"/>
      <c r="AB9" s="621"/>
      <c r="AC9" s="621"/>
      <c r="AD9" s="621"/>
      <c r="AE9" s="621"/>
      <c r="AF9" s="621"/>
      <c r="AG9" s="621"/>
      <c r="AH9" s="620"/>
      <c r="AI9" s="620"/>
    </row>
    <row r="10" spans="1:35" ht="15" customHeight="1">
      <c r="A10" s="2"/>
      <c r="B10" s="10" t="s">
        <v>0</v>
      </c>
      <c r="C10" s="5"/>
      <c r="D10" s="14"/>
      <c r="E10" s="14"/>
      <c r="F10" s="5"/>
      <c r="G10" s="8"/>
      <c r="H10" s="2"/>
      <c r="I10" s="530"/>
      <c r="J10" s="528"/>
      <c r="K10" s="529"/>
      <c r="L10" s="529"/>
      <c r="M10" s="508"/>
      <c r="N10" s="8"/>
      <c r="O10" s="2"/>
      <c r="P10" s="2"/>
      <c r="Q10" s="633"/>
      <c r="R10" s="634"/>
      <c r="S10" s="633"/>
      <c r="T10" s="621"/>
      <c r="U10" s="621"/>
      <c r="V10" s="621"/>
      <c r="W10" s="621"/>
      <c r="X10" s="621"/>
      <c r="Y10" s="621"/>
      <c r="Z10" s="621"/>
      <c r="AA10" s="621"/>
      <c r="AB10" s="621"/>
      <c r="AC10" s="621"/>
      <c r="AD10" s="621"/>
      <c r="AE10" s="621"/>
      <c r="AF10" s="621"/>
      <c r="AG10" s="621"/>
      <c r="AH10" s="620"/>
      <c r="AI10" s="620"/>
    </row>
    <row r="11" spans="1:35" ht="13.5" customHeight="1">
      <c r="A11" s="2"/>
      <c r="B11" s="11" t="s">
        <v>97</v>
      </c>
      <c r="C11" s="5"/>
      <c r="D11" s="14"/>
      <c r="E11" s="14"/>
      <c r="F11" s="6"/>
      <c r="G11" s="9"/>
      <c r="H11" s="2"/>
      <c r="I11" s="11" t="s">
        <v>6</v>
      </c>
      <c r="J11" s="5"/>
      <c r="K11" s="14"/>
      <c r="L11" s="14"/>
      <c r="M11" s="508">
        <f>IF(M9=0,IF(T16=1,AD16,0)+IF(T16=2,AD17,0)+IF(T16=3,AD18,0)+IF(T16=4,AD19,0),0)+SUM(W16:W19)</f>
        <v>10300</v>
      </c>
      <c r="N11" s="9"/>
      <c r="O11" s="2"/>
      <c r="P11" s="2"/>
      <c r="Q11" s="633"/>
      <c r="R11" s="634"/>
      <c r="S11" s="633"/>
      <c r="AH11" s="620"/>
      <c r="AI11" s="620"/>
    </row>
    <row r="12" spans="1:35" ht="13.5" customHeight="1">
      <c r="A12" s="2"/>
      <c r="B12" s="11" t="s">
        <v>21</v>
      </c>
      <c r="C12" s="5"/>
      <c r="D12" s="14"/>
      <c r="E12" s="14"/>
      <c r="F12" s="6"/>
      <c r="G12" s="9"/>
      <c r="H12" s="2"/>
      <c r="I12" s="11" t="s">
        <v>7</v>
      </c>
      <c r="J12" s="5"/>
      <c r="K12" s="14"/>
      <c r="L12" s="14"/>
      <c r="M12" s="508">
        <f>IF(U40&gt;0,U46,SUM(F12:F13)*V37)</f>
        <v>0</v>
      </c>
      <c r="N12" s="9"/>
      <c r="O12" s="2"/>
      <c r="P12" s="2"/>
      <c r="Q12" s="633"/>
      <c r="R12" s="634"/>
      <c r="S12" s="633"/>
      <c r="AH12" s="620"/>
      <c r="AI12" s="620"/>
    </row>
    <row r="13" spans="1:35" ht="13.5" customHeight="1">
      <c r="A13" s="2"/>
      <c r="B13" s="11" t="s">
        <v>2</v>
      </c>
      <c r="C13" s="5"/>
      <c r="D13" s="14"/>
      <c r="E13" s="14"/>
      <c r="F13" s="6"/>
      <c r="G13" s="9"/>
      <c r="H13" s="2"/>
      <c r="I13" s="512" t="s">
        <v>339</v>
      </c>
      <c r="J13" s="5"/>
      <c r="K13" s="14"/>
      <c r="L13" s="14"/>
      <c r="M13" s="511">
        <f>M8-SUM(M9:M12)</f>
        <v>-10300</v>
      </c>
      <c r="N13" s="9"/>
      <c r="O13" s="2"/>
      <c r="P13" s="2"/>
      <c r="Q13" s="633"/>
      <c r="R13" s="633"/>
      <c r="S13" s="633"/>
      <c r="AH13" s="620"/>
      <c r="AI13" s="620"/>
    </row>
    <row r="14" spans="1:35" ht="8.25" customHeight="1">
      <c r="A14" s="2"/>
      <c r="B14" s="11"/>
      <c r="C14" s="5"/>
      <c r="D14" s="14"/>
      <c r="E14" s="14"/>
      <c r="F14" s="14"/>
      <c r="G14" s="9"/>
      <c r="H14" s="2"/>
      <c r="I14" s="701" t="s">
        <v>14</v>
      </c>
      <c r="J14" s="703"/>
      <c r="K14" s="703"/>
      <c r="L14" s="703"/>
      <c r="M14" s="700">
        <f>HLOOKUP(T16,TAXCALC,8,FALSE)</f>
        <v>0</v>
      </c>
      <c r="N14" s="9"/>
      <c r="O14" s="2"/>
      <c r="P14" s="2"/>
      <c r="Q14" s="633"/>
      <c r="R14" s="633"/>
      <c r="S14" s="633"/>
      <c r="AH14" s="620"/>
      <c r="AI14" s="620"/>
    </row>
    <row r="15" spans="1:35" ht="13.5" customHeight="1">
      <c r="A15" s="2"/>
      <c r="B15" s="512" t="s">
        <v>3</v>
      </c>
      <c r="C15" s="5"/>
      <c r="D15" s="14"/>
      <c r="E15" s="14"/>
      <c r="F15" s="511">
        <f>SUM(F16:F28)</f>
        <v>0</v>
      </c>
      <c r="G15" s="9"/>
      <c r="H15" s="2"/>
      <c r="I15" s="702"/>
      <c r="J15" s="703"/>
      <c r="K15" s="703"/>
      <c r="L15" s="703"/>
      <c r="M15" s="700"/>
      <c r="N15" s="9"/>
      <c r="O15" s="2"/>
      <c r="P15" s="2"/>
      <c r="Q15" s="633"/>
      <c r="R15" s="633"/>
      <c r="S15" s="633"/>
      <c r="T15" s="471"/>
      <c r="U15" s="541" t="s">
        <v>15</v>
      </c>
      <c r="V15" s="542"/>
      <c r="W15" s="541" t="s">
        <v>16</v>
      </c>
      <c r="X15" s="542"/>
      <c r="Y15" s="542"/>
      <c r="Z15" s="542"/>
      <c r="AA15" s="541" t="s">
        <v>43</v>
      </c>
      <c r="AB15" s="542"/>
      <c r="AC15" s="542"/>
      <c r="AD15" s="542" t="s">
        <v>96</v>
      </c>
      <c r="AE15" s="542"/>
      <c r="AF15" s="542"/>
      <c r="AG15" s="468"/>
      <c r="AH15" s="620"/>
      <c r="AI15" s="620"/>
    </row>
    <row r="16" spans="1:35" ht="13.5" customHeight="1">
      <c r="A16" s="2"/>
      <c r="B16" s="11" t="s">
        <v>330</v>
      </c>
      <c r="C16" s="5"/>
      <c r="D16" s="14"/>
      <c r="E16" s="14"/>
      <c r="F16" s="12"/>
      <c r="G16" s="9"/>
      <c r="H16" s="2"/>
      <c r="I16" s="512" t="s">
        <v>340</v>
      </c>
      <c r="J16" s="5"/>
      <c r="K16" s="14"/>
      <c r="L16" s="14"/>
      <c r="M16" s="511">
        <f>SUM(M17:M24)</f>
        <v>0</v>
      </c>
      <c r="N16" s="9"/>
      <c r="O16" s="2"/>
      <c r="P16" s="2"/>
      <c r="Q16" s="633"/>
      <c r="R16" s="633"/>
      <c r="S16" s="633"/>
      <c r="T16" s="662">
        <v>2</v>
      </c>
      <c r="U16" s="542" t="str">
        <f>VLOOKUP(T16,STATUS,2,)</f>
        <v>Married Filing Jointly</v>
      </c>
      <c r="V16" s="542"/>
      <c r="W16" s="542">
        <f>IF(T16=1,1250*F11,0)</f>
        <v>0</v>
      </c>
      <c r="X16" s="542" t="s">
        <v>17</v>
      </c>
      <c r="Y16" s="542"/>
      <c r="Z16" s="542"/>
      <c r="AA16" s="542" t="s">
        <v>14</v>
      </c>
      <c r="AB16" s="543">
        <f>R10</f>
        <v>0</v>
      </c>
      <c r="AC16" s="542"/>
      <c r="AD16" s="544">
        <f>'Quick Tax Estimator'!AD10</f>
        <v>5150</v>
      </c>
      <c r="AE16" s="542" t="s">
        <v>10</v>
      </c>
      <c r="AF16" s="542"/>
      <c r="AG16" s="468"/>
      <c r="AH16" s="620"/>
      <c r="AI16" s="620"/>
    </row>
    <row r="17" spans="1:35" ht="13.5" customHeight="1">
      <c r="A17" s="2"/>
      <c r="B17" s="11" t="s">
        <v>331</v>
      </c>
      <c r="C17" s="5"/>
      <c r="D17" s="14"/>
      <c r="E17" s="14"/>
      <c r="F17" s="12"/>
      <c r="G17" s="9"/>
      <c r="H17" s="2"/>
      <c r="I17" s="11" t="s">
        <v>355</v>
      </c>
      <c r="J17" s="5"/>
      <c r="K17" s="14"/>
      <c r="L17" s="14"/>
      <c r="M17" s="12"/>
      <c r="N17" s="9"/>
      <c r="O17" s="2"/>
      <c r="P17" s="2"/>
      <c r="Q17" s="633"/>
      <c r="R17" s="633"/>
      <c r="S17" s="633"/>
      <c r="T17" s="471">
        <v>1</v>
      </c>
      <c r="U17" s="542" t="s">
        <v>10</v>
      </c>
      <c r="V17" s="542"/>
      <c r="W17" s="542">
        <f>IF(T16=2,1000*F11,0)</f>
        <v>0</v>
      </c>
      <c r="X17" s="542" t="s">
        <v>18</v>
      </c>
      <c r="Y17" s="542"/>
      <c r="Z17" s="542"/>
      <c r="AA17" s="542" t="s">
        <v>9</v>
      </c>
      <c r="AB17" s="543">
        <f>F51</f>
        <v>0</v>
      </c>
      <c r="AC17" s="542"/>
      <c r="AD17" s="544">
        <f>'Quick Tax Estimator'!AD11</f>
        <v>10300</v>
      </c>
      <c r="AE17" s="542" t="s">
        <v>11</v>
      </c>
      <c r="AF17" s="542"/>
      <c r="AG17" s="468"/>
      <c r="AH17" s="620"/>
      <c r="AI17" s="620"/>
    </row>
    <row r="18" spans="1:35" ht="13.5" customHeight="1">
      <c r="A18" s="2"/>
      <c r="B18" s="11" t="s">
        <v>332</v>
      </c>
      <c r="C18" s="5"/>
      <c r="D18" s="14"/>
      <c r="E18" s="14"/>
      <c r="F18" s="12"/>
      <c r="G18" s="9"/>
      <c r="H18" s="2"/>
      <c r="I18" s="11" t="s">
        <v>341</v>
      </c>
      <c r="J18" s="5"/>
      <c r="K18" s="14"/>
      <c r="L18" s="14"/>
      <c r="M18" s="12"/>
      <c r="N18" s="9"/>
      <c r="O18" s="2"/>
      <c r="P18" s="2"/>
      <c r="Q18" s="633"/>
      <c r="R18" s="633"/>
      <c r="S18" s="633"/>
      <c r="T18" s="471">
        <v>2</v>
      </c>
      <c r="U18" s="542" t="s">
        <v>11</v>
      </c>
      <c r="V18" s="542"/>
      <c r="W18" s="542">
        <f>IF(T16=3,1000*F11,0)</f>
        <v>0</v>
      </c>
      <c r="X18" s="542" t="s">
        <v>19</v>
      </c>
      <c r="Y18" s="542"/>
      <c r="Z18" s="542"/>
      <c r="AA18" s="542" t="s">
        <v>321</v>
      </c>
      <c r="AB18" s="543">
        <f>P11</f>
        <v>0</v>
      </c>
      <c r="AC18" s="542"/>
      <c r="AD18" s="544">
        <f>'Quick Tax Estimator'!AD12</f>
        <v>5150</v>
      </c>
      <c r="AE18" s="542" t="s">
        <v>12</v>
      </c>
      <c r="AF18" s="542"/>
      <c r="AG18" s="468"/>
      <c r="AH18" s="620"/>
      <c r="AI18" s="620"/>
    </row>
    <row r="19" spans="1:35" ht="13.5" customHeight="1">
      <c r="A19" s="2"/>
      <c r="B19" s="11" t="s">
        <v>30</v>
      </c>
      <c r="C19" s="5"/>
      <c r="D19" s="14"/>
      <c r="E19" s="14"/>
      <c r="F19" s="12"/>
      <c r="G19" s="9"/>
      <c r="H19" s="2"/>
      <c r="I19" s="11" t="s">
        <v>342</v>
      </c>
      <c r="J19" s="5"/>
      <c r="K19" s="14"/>
      <c r="L19" s="14"/>
      <c r="M19" s="12"/>
      <c r="N19" s="9"/>
      <c r="O19" s="2"/>
      <c r="P19" s="2"/>
      <c r="Q19" s="633"/>
      <c r="R19" s="633"/>
      <c r="S19" s="633"/>
      <c r="T19" s="471">
        <v>3</v>
      </c>
      <c r="U19" s="542" t="s">
        <v>12</v>
      </c>
      <c r="V19" s="542"/>
      <c r="W19" s="542">
        <f>IF(T16=4,1250*F11,0)</f>
        <v>0</v>
      </c>
      <c r="X19" s="542" t="s">
        <v>20</v>
      </c>
      <c r="Y19" s="542"/>
      <c r="Z19" s="542"/>
      <c r="AA19" s="542"/>
      <c r="AB19" s="542"/>
      <c r="AC19" s="542"/>
      <c r="AD19" s="544">
        <f>'Quick Tax Estimator'!AD13</f>
        <v>7550</v>
      </c>
      <c r="AE19" s="542" t="s">
        <v>13</v>
      </c>
      <c r="AF19" s="542"/>
      <c r="AG19" s="468"/>
      <c r="AH19" s="620"/>
      <c r="AI19" s="620"/>
    </row>
    <row r="20" spans="1:35" ht="13.5" customHeight="1">
      <c r="A20" s="2"/>
      <c r="B20" s="11" t="s">
        <v>333</v>
      </c>
      <c r="C20" s="5"/>
      <c r="D20" s="14"/>
      <c r="E20" s="14"/>
      <c r="F20" s="12"/>
      <c r="G20" s="9"/>
      <c r="H20" s="2"/>
      <c r="I20" s="11" t="s">
        <v>343</v>
      </c>
      <c r="J20" s="5"/>
      <c r="K20" s="14"/>
      <c r="L20" s="14"/>
      <c r="M20" s="12"/>
      <c r="N20" s="9"/>
      <c r="O20" s="2"/>
      <c r="P20" s="2"/>
      <c r="Q20" s="633"/>
      <c r="R20" s="633"/>
      <c r="S20" s="633"/>
      <c r="T20" s="471">
        <v>4</v>
      </c>
      <c r="U20" s="542" t="s">
        <v>13</v>
      </c>
      <c r="V20" s="542"/>
      <c r="W20" s="542"/>
      <c r="X20" s="542"/>
      <c r="Y20" s="542"/>
      <c r="Z20" s="542"/>
      <c r="AA20" s="542"/>
      <c r="AB20" s="542"/>
      <c r="AC20" s="542"/>
      <c r="AD20" s="542"/>
      <c r="AE20" s="542"/>
      <c r="AF20" s="542"/>
      <c r="AG20" s="468"/>
      <c r="AH20" s="620"/>
      <c r="AI20" s="620"/>
    </row>
    <row r="21" spans="1:35" ht="13.5" customHeight="1">
      <c r="A21" s="2"/>
      <c r="B21" s="11" t="s">
        <v>334</v>
      </c>
      <c r="C21" s="5"/>
      <c r="D21" s="14"/>
      <c r="E21" s="14"/>
      <c r="F21" s="12"/>
      <c r="G21" s="9"/>
      <c r="H21" s="2"/>
      <c r="I21" s="11" t="s">
        <v>344</v>
      </c>
      <c r="J21" s="5"/>
      <c r="K21" s="14"/>
      <c r="L21" s="14"/>
      <c r="M21" s="12"/>
      <c r="N21" s="9"/>
      <c r="O21" s="2"/>
      <c r="P21" s="2"/>
      <c r="Q21" s="633"/>
      <c r="R21" s="633"/>
      <c r="S21" s="633"/>
      <c r="U21" s="468"/>
      <c r="V21" s="468"/>
      <c r="W21" s="468"/>
      <c r="X21" s="468"/>
      <c r="Y21" s="468"/>
      <c r="Z21" s="468"/>
      <c r="AA21" s="468"/>
      <c r="AB21" s="468"/>
      <c r="AC21" s="468"/>
      <c r="AD21" s="468"/>
      <c r="AE21" s="468"/>
      <c r="AF21" s="468"/>
      <c r="AG21" s="468"/>
      <c r="AH21" s="620"/>
      <c r="AI21" s="620"/>
    </row>
    <row r="22" spans="1:35" ht="13.5" customHeight="1">
      <c r="A22" s="2"/>
      <c r="B22" s="11" t="s">
        <v>147</v>
      </c>
      <c r="C22" s="5"/>
      <c r="D22" s="14"/>
      <c r="E22" s="14"/>
      <c r="F22" s="12"/>
      <c r="G22" s="9"/>
      <c r="H22" s="2"/>
      <c r="I22" s="11" t="s">
        <v>345</v>
      </c>
      <c r="J22" s="5"/>
      <c r="K22" s="14"/>
      <c r="L22" s="14"/>
      <c r="M22" s="12"/>
      <c r="N22" s="9"/>
      <c r="O22" s="2"/>
      <c r="P22" s="2"/>
      <c r="Q22" s="633"/>
      <c r="R22" s="633"/>
      <c r="S22" s="633"/>
      <c r="U22" s="468"/>
      <c r="V22" s="468"/>
      <c r="W22" s="468"/>
      <c r="X22" s="468"/>
      <c r="Y22" s="468"/>
      <c r="Z22" s="468"/>
      <c r="AA22" s="468"/>
      <c r="AB22" s="468"/>
      <c r="AC22" s="468"/>
      <c r="AD22" s="468"/>
      <c r="AE22" s="468"/>
      <c r="AF22" s="468"/>
      <c r="AG22" s="468"/>
      <c r="AH22" s="620"/>
      <c r="AI22" s="620"/>
    </row>
    <row r="23" spans="1:35" ht="13.5" customHeight="1">
      <c r="A23" s="2"/>
      <c r="B23" s="11" t="s">
        <v>151</v>
      </c>
      <c r="C23" s="5"/>
      <c r="D23" s="14"/>
      <c r="E23" s="14"/>
      <c r="F23" s="12"/>
      <c r="G23" s="9"/>
      <c r="H23" s="2"/>
      <c r="I23" s="11" t="s">
        <v>346</v>
      </c>
      <c r="J23" s="5"/>
      <c r="K23" s="14"/>
      <c r="L23" s="14"/>
      <c r="M23" s="12"/>
      <c r="N23" s="9"/>
      <c r="O23" s="2"/>
      <c r="P23" s="2"/>
      <c r="Q23" s="633"/>
      <c r="R23" s="633"/>
      <c r="S23" s="633"/>
      <c r="U23" s="468"/>
      <c r="V23" s="468"/>
      <c r="W23" s="468"/>
      <c r="X23" s="468"/>
      <c r="Y23" s="468"/>
      <c r="Z23" s="468"/>
      <c r="AA23" s="468"/>
      <c r="AB23" s="468"/>
      <c r="AC23" s="468"/>
      <c r="AD23" s="468"/>
      <c r="AE23" s="468"/>
      <c r="AF23" s="468"/>
      <c r="AG23" s="468"/>
      <c r="AH23" s="620"/>
      <c r="AI23" s="620"/>
    </row>
    <row r="24" spans="1:35" ht="13.5" customHeight="1">
      <c r="A24" s="2"/>
      <c r="B24" s="11" t="s">
        <v>338</v>
      </c>
      <c r="C24" s="5"/>
      <c r="D24" s="14"/>
      <c r="E24" s="14"/>
      <c r="F24" s="12"/>
      <c r="G24" s="9"/>
      <c r="H24" s="2"/>
      <c r="I24" s="11" t="s">
        <v>347</v>
      </c>
      <c r="J24" s="5"/>
      <c r="K24" s="14"/>
      <c r="L24" s="14"/>
      <c r="M24" s="12"/>
      <c r="N24" s="9"/>
      <c r="O24" s="2"/>
      <c r="P24" s="2"/>
      <c r="Q24" s="633"/>
      <c r="R24" s="633"/>
      <c r="S24" s="633"/>
      <c r="U24" s="542"/>
      <c r="V24" s="542"/>
      <c r="W24" s="542"/>
      <c r="X24" s="542"/>
      <c r="Y24" s="542"/>
      <c r="Z24" s="542"/>
      <c r="AA24" s="542"/>
      <c r="AB24" s="542"/>
      <c r="AC24" s="542"/>
      <c r="AD24" s="542"/>
      <c r="AE24" s="542"/>
      <c r="AF24" s="542"/>
      <c r="AG24" s="542"/>
      <c r="AH24" s="620"/>
      <c r="AI24" s="620"/>
    </row>
    <row r="25" spans="1:35" ht="13.5" customHeight="1">
      <c r="A25" s="2"/>
      <c r="B25" s="11" t="s">
        <v>336</v>
      </c>
      <c r="C25" s="5"/>
      <c r="D25" s="14"/>
      <c r="E25" s="14"/>
      <c r="F25" s="12"/>
      <c r="G25" s="9"/>
      <c r="H25" s="2"/>
      <c r="I25" s="11"/>
      <c r="J25" s="5"/>
      <c r="K25" s="14"/>
      <c r="L25" s="14"/>
      <c r="M25" s="14"/>
      <c r="N25" s="9"/>
      <c r="O25" s="2"/>
      <c r="P25" s="536"/>
      <c r="Q25" s="633"/>
      <c r="R25" s="633"/>
      <c r="S25" s="633"/>
      <c r="U25" s="545" t="str">
        <f>'Quick Tax Estimator'!U18</f>
        <v>2006 Federal Income Tax Brackets</v>
      </c>
      <c r="V25" s="503"/>
      <c r="W25" s="503"/>
      <c r="X25" s="503"/>
      <c r="Y25" s="503"/>
      <c r="Z25" s="503"/>
      <c r="AA25" s="503"/>
      <c r="AB25" s="503"/>
      <c r="AC25" s="503"/>
      <c r="AD25" s="503"/>
      <c r="AE25" s="503"/>
      <c r="AF25" s="503"/>
      <c r="AG25" s="503"/>
      <c r="AH25" s="620"/>
      <c r="AI25" s="620"/>
    </row>
    <row r="26" spans="1:35" ht="13.5" customHeight="1">
      <c r="A26" s="2"/>
      <c r="B26" s="11" t="s">
        <v>335</v>
      </c>
      <c r="C26" s="5"/>
      <c r="D26" s="14"/>
      <c r="E26" s="14"/>
      <c r="F26" s="12"/>
      <c r="G26" s="9"/>
      <c r="H26" s="2"/>
      <c r="I26" s="512" t="s">
        <v>348</v>
      </c>
      <c r="J26" s="5"/>
      <c r="K26" s="14"/>
      <c r="L26" s="14"/>
      <c r="M26" s="511">
        <f>SUM(M27:M31)</f>
        <v>0</v>
      </c>
      <c r="N26" s="9"/>
      <c r="O26" s="2"/>
      <c r="P26" s="2"/>
      <c r="Q26" s="633"/>
      <c r="R26" s="633"/>
      <c r="S26" s="633"/>
      <c r="U26" s="546" t="s">
        <v>22</v>
      </c>
      <c r="V26" s="504" t="s">
        <v>10</v>
      </c>
      <c r="W26" s="504"/>
      <c r="X26" s="504"/>
      <c r="Y26" s="504" t="s">
        <v>11</v>
      </c>
      <c r="Z26" s="504"/>
      <c r="AA26" s="504"/>
      <c r="AB26" s="504" t="s">
        <v>12</v>
      </c>
      <c r="AC26" s="504"/>
      <c r="AD26" s="504"/>
      <c r="AE26" s="504" t="s">
        <v>13</v>
      </c>
      <c r="AF26" s="504"/>
      <c r="AG26" s="504"/>
      <c r="AH26" s="620"/>
      <c r="AI26" s="620"/>
    </row>
    <row r="27" spans="1:35" ht="13.5" customHeight="1">
      <c r="A27" s="2"/>
      <c r="B27" s="11" t="s">
        <v>156</v>
      </c>
      <c r="C27" s="5"/>
      <c r="D27" s="14"/>
      <c r="E27" s="14"/>
      <c r="F27" s="12"/>
      <c r="G27" s="9"/>
      <c r="H27" s="2"/>
      <c r="I27" s="11" t="s">
        <v>349</v>
      </c>
      <c r="J27" s="482"/>
      <c r="K27" s="483"/>
      <c r="L27" s="14"/>
      <c r="M27" s="12"/>
      <c r="N27" s="9"/>
      <c r="O27" s="2"/>
      <c r="P27" s="2"/>
      <c r="Q27" s="633"/>
      <c r="R27" s="633"/>
      <c r="S27" s="633"/>
      <c r="U27" s="546" t="s">
        <v>23</v>
      </c>
      <c r="V27" s="505" t="s">
        <v>24</v>
      </c>
      <c r="W27" s="505"/>
      <c r="X27" s="505">
        <v>1</v>
      </c>
      <c r="Y27" s="505" t="s">
        <v>24</v>
      </c>
      <c r="Z27" s="505"/>
      <c r="AA27" s="505">
        <v>2</v>
      </c>
      <c r="AB27" s="505" t="s">
        <v>24</v>
      </c>
      <c r="AC27" s="505"/>
      <c r="AD27" s="505">
        <v>3</v>
      </c>
      <c r="AE27" s="505" t="s">
        <v>24</v>
      </c>
      <c r="AF27" s="505"/>
      <c r="AG27" s="505">
        <v>4</v>
      </c>
      <c r="AH27" s="620"/>
      <c r="AI27" s="620"/>
    </row>
    <row r="28" spans="1:35" ht="13.5" customHeight="1">
      <c r="A28" s="2"/>
      <c r="B28" s="11" t="s">
        <v>337</v>
      </c>
      <c r="C28" s="5"/>
      <c r="D28" s="14"/>
      <c r="E28" s="14"/>
      <c r="F28" s="12"/>
      <c r="G28" s="9"/>
      <c r="H28" s="2"/>
      <c r="I28" s="11" t="s">
        <v>350</v>
      </c>
      <c r="J28" s="482"/>
      <c r="K28" s="483"/>
      <c r="L28" s="14"/>
      <c r="M28" s="12"/>
      <c r="N28" s="9"/>
      <c r="O28" s="2"/>
      <c r="P28" s="2"/>
      <c r="Q28" s="633"/>
      <c r="R28" s="633"/>
      <c r="S28" s="633"/>
      <c r="U28" s="547">
        <v>0.1</v>
      </c>
      <c r="V28" s="506">
        <f>'Quick Tax Estimator'!V21</f>
        <v>0</v>
      </c>
      <c r="W28" s="506">
        <f>V29-0.1</f>
        <v>7549.9</v>
      </c>
      <c r="X28" s="506">
        <f>IF(IF($M$13&gt;W28,W28*$U28,($M$13-V28)*$U28)&lt;0,0,IF($M$13&gt;W28,W28*$U28,($M$13-V28)*$U28))</f>
        <v>0</v>
      </c>
      <c r="Y28" s="506">
        <f>'Quick Tax Estimator'!Y21</f>
        <v>0</v>
      </c>
      <c r="Z28" s="506">
        <f>Y29-0.1</f>
        <v>15099.9</v>
      </c>
      <c r="AA28" s="506">
        <f>IF(IF($M$13&gt;Z28,Z28*$U28,($M$13-Y28)*$U28)&lt;0,0,IF($M$13&gt;Z28,Z28*$U28,($M$13-Y28)*$U28))</f>
        <v>0</v>
      </c>
      <c r="AB28" s="506">
        <f>'Quick Tax Estimator'!AB21</f>
        <v>0</v>
      </c>
      <c r="AC28" s="506">
        <f>AB29-0.1</f>
        <v>7549.9</v>
      </c>
      <c r="AD28" s="506">
        <f>IF(IF($M$13&gt;AC28,AC28*$U28,($M$13-AB28)*$U28)&lt;0,0,IF($M$13&gt;AC28,AC28*$U28,($M$13-AB28)*$U28))</f>
        <v>0</v>
      </c>
      <c r="AE28" s="506">
        <f>'Quick Tax Estimator'!AE21</f>
        <v>0</v>
      </c>
      <c r="AF28" s="506">
        <f>AE29-0.1</f>
        <v>10749.9</v>
      </c>
      <c r="AG28" s="506">
        <f>IF(IF($M$13&gt;AF28,AF28*$U28,($M$13-AE28)*$U28)&lt;0,0,IF($M$13&gt;AF28,AF28*$U28,($M$13-AE28)*$U28))</f>
        <v>0</v>
      </c>
      <c r="AH28" s="620"/>
      <c r="AI28" s="620"/>
    </row>
    <row r="29" spans="1:35" ht="13.5" customHeight="1">
      <c r="A29" s="2"/>
      <c r="B29" s="11"/>
      <c r="C29" s="5"/>
      <c r="D29" s="14"/>
      <c r="E29" s="14"/>
      <c r="F29" s="14"/>
      <c r="G29" s="9"/>
      <c r="H29" s="2"/>
      <c r="I29" s="11" t="s">
        <v>351</v>
      </c>
      <c r="J29" s="482"/>
      <c r="K29" s="483"/>
      <c r="L29" s="14"/>
      <c r="M29" s="12"/>
      <c r="N29" s="9"/>
      <c r="O29" s="2"/>
      <c r="P29" s="2"/>
      <c r="Q29" s="633"/>
      <c r="R29" s="633"/>
      <c r="S29" s="633"/>
      <c r="U29" s="547">
        <v>0.15</v>
      </c>
      <c r="V29" s="506">
        <f>'Quick Tax Estimator'!V22</f>
        <v>7550</v>
      </c>
      <c r="W29" s="506">
        <f>V30-0.1</f>
        <v>30649.9</v>
      </c>
      <c r="X29" s="506">
        <f>IF(IF($M$13&gt;W29,(W29-V29)*$U29,($M$13-V29)*$U29)&lt;0,0,IF($M$13&gt;W29,(W29-V29)*$U29,($M$13-V29)*$U29))</f>
        <v>0</v>
      </c>
      <c r="Y29" s="506">
        <f>'Quick Tax Estimator'!Y22</f>
        <v>15100</v>
      </c>
      <c r="Z29" s="506">
        <f>Y30-0.1</f>
        <v>61299.9</v>
      </c>
      <c r="AA29" s="506">
        <f>IF(IF($M$13&gt;Z29,(Z29-Y29)*$U29,($M$13-Y29)*$U29)&lt;0,0,IF($M$13&gt;Z29,(Z29-Y29)*$U29,($M$13-Y29)*$U29))</f>
        <v>0</v>
      </c>
      <c r="AB29" s="506">
        <f>'Quick Tax Estimator'!AB22</f>
        <v>7550</v>
      </c>
      <c r="AC29" s="506">
        <f>AB30-0.1</f>
        <v>30649.9</v>
      </c>
      <c r="AD29" s="506">
        <f>IF(IF($M$13&gt;AC29,(AC29-AB29)*$U29,($M$13-AB29)*$U29)&lt;0,0,IF($M$13&gt;AC29,(AC29-AB29)*$U29,($M$13-AB29)*$U29))</f>
        <v>0</v>
      </c>
      <c r="AE29" s="506">
        <f>'Quick Tax Estimator'!AE22</f>
        <v>10750</v>
      </c>
      <c r="AF29" s="506">
        <f>AE30-0.1</f>
        <v>41049.9</v>
      </c>
      <c r="AG29" s="506">
        <f>IF(IF($M$13&gt;AF29,(AF29-AE29)*$U29,($M$13-AE29)*$U29)&lt;0,0,IF($M$13&gt;AF29,(AF29-AE29)*$U29,($M$13-AE29)*$U29))</f>
        <v>0</v>
      </c>
      <c r="AH29" s="620"/>
      <c r="AI29" s="620"/>
    </row>
    <row r="30" spans="1:35" ht="13.5" customHeight="1">
      <c r="A30" s="2"/>
      <c r="B30" s="512" t="s">
        <v>306</v>
      </c>
      <c r="C30" s="5"/>
      <c r="D30" s="14"/>
      <c r="E30" s="14"/>
      <c r="F30" s="511">
        <f>SUM(F31:F41)</f>
        <v>0</v>
      </c>
      <c r="G30" s="9"/>
      <c r="H30" s="2"/>
      <c r="I30" s="11" t="s">
        <v>359</v>
      </c>
      <c r="J30" s="482"/>
      <c r="K30" s="483"/>
      <c r="L30" s="14"/>
      <c r="M30" s="12"/>
      <c r="N30" s="9"/>
      <c r="O30" s="2"/>
      <c r="P30" s="2"/>
      <c r="Q30" s="633"/>
      <c r="R30" s="633"/>
      <c r="S30" s="633"/>
      <c r="U30" s="547">
        <v>0.25</v>
      </c>
      <c r="V30" s="506">
        <f>'Quick Tax Estimator'!V23</f>
        <v>30650</v>
      </c>
      <c r="W30" s="506">
        <f>V31-0.1</f>
        <v>74199.9</v>
      </c>
      <c r="X30" s="506">
        <f>IF(IF($M$13&gt;W30,(W30-V30)*$U30,($M$13-V30)*$U30)&lt;0,0,IF($M$13&gt;W30,(W30-V30)*$U30,($M$13-V30)*$U30))</f>
        <v>0</v>
      </c>
      <c r="Y30" s="506">
        <f>'Quick Tax Estimator'!Y23</f>
        <v>61300</v>
      </c>
      <c r="Z30" s="506">
        <f>Y31-0.1</f>
        <v>123699.9</v>
      </c>
      <c r="AA30" s="506">
        <f>IF(IF($M$13&gt;Z30,(Z30-Y30)*$U30,($M$13-Y30)*$U30)&lt;0,0,IF($M$13&gt;Z30,(Z30-Y30)*$U30,($M$13-Y30)*$U30))</f>
        <v>0</v>
      </c>
      <c r="AB30" s="506">
        <f>'Quick Tax Estimator'!AB23</f>
        <v>30650</v>
      </c>
      <c r="AC30" s="506">
        <f>AB31-0.1</f>
        <v>61849.9</v>
      </c>
      <c r="AD30" s="506">
        <f>IF(IF($M$13&gt;AC30,(AC30-AB30)*$U30,($M$13-AB30)*$U30)&lt;0,0,IF($M$13&gt;AC30,(AC30-AB30)*$U30,($M$13-AB30)*$U30))</f>
        <v>0</v>
      </c>
      <c r="AE30" s="506">
        <f>'Quick Tax Estimator'!AE23</f>
        <v>41050</v>
      </c>
      <c r="AF30" s="506">
        <f>AE31-0.1</f>
        <v>105999.9</v>
      </c>
      <c r="AG30" s="506">
        <f>IF(IF($M$13&gt;AF30,(AF30-AE30)*$U30,($M$13-AE30)*$U30)&lt;0,0,IF($M$13&gt;AF30,(AF30-AE30)*$U30,($M$13-AE30)*$U30))</f>
        <v>0</v>
      </c>
      <c r="AH30" s="620"/>
      <c r="AI30" s="620"/>
    </row>
    <row r="31" spans="1:35" ht="13.5" customHeight="1">
      <c r="A31" s="2"/>
      <c r="B31" s="11" t="s">
        <v>308</v>
      </c>
      <c r="C31" s="482"/>
      <c r="D31" s="483"/>
      <c r="E31" s="14"/>
      <c r="F31" s="12"/>
      <c r="G31" s="9"/>
      <c r="H31" s="2"/>
      <c r="I31" s="11" t="s">
        <v>353</v>
      </c>
      <c r="J31" s="482"/>
      <c r="K31" s="483"/>
      <c r="L31" s="14"/>
      <c r="M31" s="12"/>
      <c r="N31" s="9"/>
      <c r="O31" s="2"/>
      <c r="P31" s="2"/>
      <c r="Q31" s="633"/>
      <c r="R31" s="633"/>
      <c r="S31" s="633"/>
      <c r="U31" s="547">
        <v>0.28</v>
      </c>
      <c r="V31" s="506">
        <f>'Quick Tax Estimator'!V24</f>
        <v>74200</v>
      </c>
      <c r="W31" s="506">
        <f>V32-0.1</f>
        <v>154799.9</v>
      </c>
      <c r="X31" s="506">
        <f>IF(IF($M$13&gt;W31,(W31-V31)*$U31,($M$13-V31)*$U31)&lt;0,0,IF($M$13&gt;W31,(W31-V31)*$U31,($M$13-V31)*$U31))</f>
        <v>0</v>
      </c>
      <c r="Y31" s="506">
        <f>'Quick Tax Estimator'!Y24</f>
        <v>123700</v>
      </c>
      <c r="Z31" s="506">
        <f>Y32-0.1</f>
        <v>188449.9</v>
      </c>
      <c r="AA31" s="506">
        <f>IF(IF($M$13&gt;Z31,(Z31-Y31)*$U31,($M$13-Y31)*$U31)&lt;0,0,IF($M$13&gt;Z31,(Z31-Y31)*$U31,($M$13-Y31)*$U31))</f>
        <v>0</v>
      </c>
      <c r="AB31" s="506">
        <f>'Quick Tax Estimator'!AB24</f>
        <v>61850</v>
      </c>
      <c r="AC31" s="506">
        <f>AB32-0.1</f>
        <v>94224.9</v>
      </c>
      <c r="AD31" s="506">
        <f>IF(IF($M$13&gt;AC31,(AC31-AB31)*$U31,($M$13-AB31)*$U31)&lt;0,0,IF($M$13&gt;AC31,(AC31-AB31)*$U31,($M$13-AB31)*$U31))</f>
        <v>0</v>
      </c>
      <c r="AE31" s="506">
        <f>'Quick Tax Estimator'!AE24</f>
        <v>106000</v>
      </c>
      <c r="AF31" s="506">
        <f>AE32-0.1</f>
        <v>171649.9</v>
      </c>
      <c r="AG31" s="506">
        <f>IF(IF($M$13&gt;AF31,(AF31-AE31)*$U31,($M$13-AE31)*$U31)&lt;0,0,IF($M$13&gt;AF31,(AF31-AE31)*$U31,($M$13-AE31)*$U31))</f>
        <v>0</v>
      </c>
      <c r="AH31" s="620"/>
      <c r="AI31" s="620"/>
    </row>
    <row r="32" spans="1:35" ht="13.5" customHeight="1">
      <c r="A32" s="2"/>
      <c r="B32" s="11" t="s">
        <v>312</v>
      </c>
      <c r="C32" s="482"/>
      <c r="D32" s="483"/>
      <c r="E32" s="14"/>
      <c r="F32" s="12"/>
      <c r="G32" s="9"/>
      <c r="H32" s="2"/>
      <c r="I32" s="11"/>
      <c r="J32" s="482"/>
      <c r="K32" s="483"/>
      <c r="L32" s="14"/>
      <c r="M32" s="14"/>
      <c r="N32" s="9"/>
      <c r="O32" s="2"/>
      <c r="P32" s="2"/>
      <c r="Q32" s="633"/>
      <c r="R32" s="633"/>
      <c r="S32" s="633"/>
      <c r="U32" s="547">
        <v>0.33</v>
      </c>
      <c r="V32" s="506">
        <f>'Quick Tax Estimator'!V25</f>
        <v>154800</v>
      </c>
      <c r="W32" s="506">
        <f>V33-0.1</f>
        <v>336549.9</v>
      </c>
      <c r="X32" s="506">
        <f>IF(IF($M$13&gt;W32,(W32-V32)*$U32,($M$13-V32)*$U32)&lt;0,0,IF($M$13&gt;W32,(W32-V32)*$U32,($M$13-V32)*$U32))</f>
        <v>0</v>
      </c>
      <c r="Y32" s="506">
        <f>'Quick Tax Estimator'!Y25</f>
        <v>188450</v>
      </c>
      <c r="Z32" s="506">
        <f>Y33-0.1</f>
        <v>336549.9</v>
      </c>
      <c r="AA32" s="506">
        <f>IF(IF($M$13&gt;Z32,(Z32-Y32)*$U32,($M$13-Y32)*$U32)&lt;0,0,IF($M$13&gt;Z32,(Z32-Y32)*$U32,($M$13-Y32)*$U32))</f>
        <v>0</v>
      </c>
      <c r="AB32" s="506">
        <f>'Quick Tax Estimator'!AB25</f>
        <v>94225</v>
      </c>
      <c r="AC32" s="506">
        <f>AB33-0.1</f>
        <v>168274.9</v>
      </c>
      <c r="AD32" s="506">
        <f>IF(IF($M$13&gt;AC32,(AC32-AB32)*$U32,($M$13-AB32)*$U32)&lt;0,0,IF($M$13&gt;AC32,(AC32-AB32)*$U32,($M$13-AB32)*$U32))</f>
        <v>0</v>
      </c>
      <c r="AE32" s="506">
        <f>'Quick Tax Estimator'!AE25</f>
        <v>171650</v>
      </c>
      <c r="AF32" s="506">
        <f>AE33-0.1</f>
        <v>336549.9</v>
      </c>
      <c r="AG32" s="506">
        <f>IF(IF($M$13&gt;AF32,(AF32-AE32)*$U32,($M$13-AE32)*$U32)&lt;0,0,IF($M$13&gt;AF32,(AF32-AE32)*$U32,($M$13-AE32)*$U32))</f>
        <v>0</v>
      </c>
      <c r="AH32" s="620"/>
      <c r="AI32" s="620"/>
    </row>
    <row r="33" spans="1:35" ht="13.5" customHeight="1">
      <c r="A33" s="2"/>
      <c r="B33" s="11" t="s">
        <v>313</v>
      </c>
      <c r="C33" s="482"/>
      <c r="D33" s="483"/>
      <c r="E33" s="14"/>
      <c r="F33" s="12"/>
      <c r="G33" s="9"/>
      <c r="H33" s="2"/>
      <c r="I33" s="512" t="s">
        <v>352</v>
      </c>
      <c r="J33" s="5"/>
      <c r="K33" s="14"/>
      <c r="L33" s="14"/>
      <c r="M33" s="511">
        <f>M14-M16+M26</f>
        <v>0</v>
      </c>
      <c r="N33" s="9"/>
      <c r="O33" s="2"/>
      <c r="P33" s="2"/>
      <c r="Q33" s="633"/>
      <c r="R33" s="633"/>
      <c r="S33" s="633"/>
      <c r="U33" s="547">
        <v>0.35</v>
      </c>
      <c r="V33" s="506">
        <f>'Quick Tax Estimator'!V26</f>
        <v>336550</v>
      </c>
      <c r="W33" s="506" t="s">
        <v>25</v>
      </c>
      <c r="X33" s="506">
        <f>IF(IF($M$13&gt;W33,(W33-V33)*$U33,($M$13-V33)*$U33)&lt;0,0,IF($M$13&gt;W33,(W33-V33)*$U33,($M$13-V33)*$U33))</f>
        <v>0</v>
      </c>
      <c r="Y33" s="506">
        <f>'Quick Tax Estimator'!Y26</f>
        <v>336550</v>
      </c>
      <c r="Z33" s="506" t="s">
        <v>25</v>
      </c>
      <c r="AA33" s="506">
        <f>IF(IF($M$13&gt;Z33,(Z33-Y33)*$U33,($M$13-Y33)*$U33)&lt;0,0,IF($M$13&gt;Z33,(Z33-Y33)*$U33,($M$13-Y33)*$U33))</f>
        <v>0</v>
      </c>
      <c r="AB33" s="506">
        <f>'Quick Tax Estimator'!AB26</f>
        <v>168275</v>
      </c>
      <c r="AC33" s="506" t="s">
        <v>25</v>
      </c>
      <c r="AD33" s="506">
        <f>IF(IF($M$13&gt;AC33,(AC33-AB33)*$U33,($M$13-AB33)*$U33)&lt;0,0,IF($M$13&gt;AC33,(AC33-AB33)*$U33,($M$13-AB33)*$U33))</f>
        <v>0</v>
      </c>
      <c r="AE33" s="506">
        <f>'Quick Tax Estimator'!AE26</f>
        <v>336550</v>
      </c>
      <c r="AF33" s="506" t="s">
        <v>25</v>
      </c>
      <c r="AG33" s="506">
        <f>IF(IF($M$13&gt;AF33,(AF33-AE33)*$U33,($M$13-AE33)*$U33)&lt;0,0,IF($M$13&gt;AF33,(AF33-AE33)*$U33,($M$13-AE33)*$U33))</f>
        <v>0</v>
      </c>
      <c r="AH33" s="620"/>
      <c r="AI33" s="620"/>
    </row>
    <row r="34" spans="1:35" ht="13.5" customHeight="1">
      <c r="A34" s="2"/>
      <c r="B34" s="11" t="s">
        <v>311</v>
      </c>
      <c r="C34" s="482"/>
      <c r="D34" s="483"/>
      <c r="E34" s="14"/>
      <c r="F34" s="12"/>
      <c r="G34" s="9"/>
      <c r="H34" s="2"/>
      <c r="I34" s="527"/>
      <c r="J34" s="5"/>
      <c r="K34" s="14"/>
      <c r="L34" s="14"/>
      <c r="M34" s="14"/>
      <c r="N34" s="479"/>
      <c r="O34" s="2"/>
      <c r="P34" s="2"/>
      <c r="Q34" s="633"/>
      <c r="R34" s="633"/>
      <c r="S34" s="633"/>
      <c r="U34" s="503"/>
      <c r="V34" s="503"/>
      <c r="W34" s="503"/>
      <c r="X34" s="507">
        <f>SUM(X28:X33)</f>
        <v>0</v>
      </c>
      <c r="Y34" s="503"/>
      <c r="Z34" s="503"/>
      <c r="AA34" s="507">
        <f>SUM(AA28:AA33)</f>
        <v>0</v>
      </c>
      <c r="AB34" s="548"/>
      <c r="AC34" s="548"/>
      <c r="AD34" s="507">
        <f>SUM(AD28:AD33)</f>
        <v>0</v>
      </c>
      <c r="AE34" s="548"/>
      <c r="AF34" s="548"/>
      <c r="AG34" s="507">
        <f>SUM(AG28:AG33)</f>
        <v>0</v>
      </c>
      <c r="AH34" s="620"/>
      <c r="AI34" s="620"/>
    </row>
    <row r="35" spans="1:35" ht="13.5" customHeight="1">
      <c r="A35" s="2"/>
      <c r="B35" s="11" t="s">
        <v>309</v>
      </c>
      <c r="C35" s="482"/>
      <c r="D35" s="483"/>
      <c r="E35" s="14"/>
      <c r="F35" s="12"/>
      <c r="G35" s="9"/>
      <c r="H35" s="2"/>
      <c r="I35" s="512" t="s">
        <v>191</v>
      </c>
      <c r="J35" s="5"/>
      <c r="K35" s="14"/>
      <c r="L35" s="14"/>
      <c r="M35" s="511">
        <f>SUM(M36:M41)</f>
        <v>0</v>
      </c>
      <c r="N35" s="479"/>
      <c r="O35" s="2"/>
      <c r="P35" s="2"/>
      <c r="Q35" s="633"/>
      <c r="R35" s="633"/>
      <c r="S35" s="633"/>
      <c r="AH35" s="620"/>
      <c r="AI35" s="620"/>
    </row>
    <row r="36" spans="1:35" ht="13.5" customHeight="1">
      <c r="A36" s="2"/>
      <c r="B36" s="11" t="s">
        <v>310</v>
      </c>
      <c r="C36" s="482"/>
      <c r="D36" s="483"/>
      <c r="E36" s="14"/>
      <c r="F36" s="12"/>
      <c r="G36" s="9"/>
      <c r="H36" s="2"/>
      <c r="I36" s="11" t="s">
        <v>37</v>
      </c>
      <c r="J36" s="5"/>
      <c r="K36" s="14"/>
      <c r="L36" s="14"/>
      <c r="M36" s="12"/>
      <c r="N36" s="479"/>
      <c r="O36" s="2"/>
      <c r="P36" s="2"/>
      <c r="Q36" s="633"/>
      <c r="R36" s="633"/>
      <c r="S36" s="633"/>
      <c r="U36" s="545" t="s">
        <v>429</v>
      </c>
      <c r="X36" s="542" t="s">
        <v>365</v>
      </c>
      <c r="Y36" s="542"/>
      <c r="Z36" s="473">
        <v>2006</v>
      </c>
      <c r="AA36" s="473">
        <v>2005</v>
      </c>
      <c r="AB36" s="473" t="s">
        <v>430</v>
      </c>
      <c r="AC36" s="473" t="s">
        <v>430</v>
      </c>
      <c r="AH36" s="620"/>
      <c r="AI36" s="620"/>
    </row>
    <row r="37" spans="1:35" ht="13.5" customHeight="1">
      <c r="A37" s="2"/>
      <c r="B37" s="11" t="s">
        <v>314</v>
      </c>
      <c r="C37" s="482"/>
      <c r="D37" s="483"/>
      <c r="E37" s="14"/>
      <c r="F37" s="12"/>
      <c r="G37" s="9"/>
      <c r="H37" s="2"/>
      <c r="I37" s="11" t="s">
        <v>443</v>
      </c>
      <c r="J37" s="5"/>
      <c r="K37" s="14"/>
      <c r="L37" s="14"/>
      <c r="M37" s="12"/>
      <c r="N37" s="479"/>
      <c r="O37" s="2"/>
      <c r="P37" s="2"/>
      <c r="Q37" s="633"/>
      <c r="R37" s="633"/>
      <c r="S37" s="633"/>
      <c r="U37" s="473">
        <f>SUM(F12:F13)*V37</f>
        <v>0</v>
      </c>
      <c r="V37" s="473">
        <v>3300</v>
      </c>
      <c r="X37" s="471">
        <v>1</v>
      </c>
      <c r="Y37" s="542" t="s">
        <v>10</v>
      </c>
      <c r="Z37" s="544">
        <v>150500</v>
      </c>
      <c r="AA37" s="473">
        <v>145950</v>
      </c>
      <c r="AB37" s="666">
        <f>Z37-AA37</f>
        <v>4550</v>
      </c>
      <c r="AC37" s="667">
        <f>AB37/AA37</f>
        <v>0.03117505995203837</v>
      </c>
      <c r="AH37" s="620"/>
      <c r="AI37" s="620"/>
    </row>
    <row r="38" spans="1:35" ht="13.5" customHeight="1">
      <c r="A38" s="2"/>
      <c r="B38" s="11" t="s">
        <v>317</v>
      </c>
      <c r="C38" s="482"/>
      <c r="D38" s="483"/>
      <c r="E38" s="14"/>
      <c r="F38" s="12"/>
      <c r="G38" s="9"/>
      <c r="H38" s="2"/>
      <c r="I38" s="11" t="s">
        <v>356</v>
      </c>
      <c r="J38" s="5"/>
      <c r="K38" s="14"/>
      <c r="L38" s="14"/>
      <c r="M38" s="12"/>
      <c r="N38" s="479"/>
      <c r="O38" s="2"/>
      <c r="P38" s="2"/>
      <c r="Q38" s="633"/>
      <c r="R38" s="633"/>
      <c r="S38" s="633"/>
      <c r="U38" s="668">
        <f>M8</f>
        <v>0</v>
      </c>
      <c r="X38" s="471">
        <v>2</v>
      </c>
      <c r="Y38" s="542" t="s">
        <v>11</v>
      </c>
      <c r="Z38" s="544">
        <v>225750</v>
      </c>
      <c r="AA38" s="473">
        <v>218950</v>
      </c>
      <c r="AB38" s="666">
        <f>Z38-AA38</f>
        <v>6800</v>
      </c>
      <c r="AC38" s="667">
        <f>AB38/AA38</f>
        <v>0.0310573190226079</v>
      </c>
      <c r="AH38" s="620"/>
      <c r="AI38" s="620"/>
    </row>
    <row r="39" spans="1:35" ht="13.5" customHeight="1">
      <c r="A39" s="2"/>
      <c r="B39" s="11" t="s">
        <v>316</v>
      </c>
      <c r="C39" s="482"/>
      <c r="D39" s="483"/>
      <c r="E39" s="14"/>
      <c r="F39" s="12"/>
      <c r="G39" s="9"/>
      <c r="H39" s="2"/>
      <c r="I39" s="11" t="s">
        <v>357</v>
      </c>
      <c r="J39" s="5"/>
      <c r="K39" s="14"/>
      <c r="L39" s="14"/>
      <c r="M39" s="12"/>
      <c r="N39" s="479"/>
      <c r="O39" s="2"/>
      <c r="P39" s="2"/>
      <c r="Q39" s="633"/>
      <c r="R39" s="633"/>
      <c r="S39" s="633"/>
      <c r="U39" s="473">
        <f>VLOOKUP(T16,X37:Z40,3,FALSE)</f>
        <v>225750</v>
      </c>
      <c r="X39" s="471">
        <v>3</v>
      </c>
      <c r="Y39" s="542" t="s">
        <v>12</v>
      </c>
      <c r="Z39" s="544">
        <v>112875</v>
      </c>
      <c r="AA39" s="473">
        <v>109475</v>
      </c>
      <c r="AB39" s="666">
        <f>Z39-AA39</f>
        <v>3400</v>
      </c>
      <c r="AC39" s="667">
        <f>AB39/AA39</f>
        <v>0.0310573190226079</v>
      </c>
      <c r="AH39" s="620"/>
      <c r="AI39" s="620"/>
    </row>
    <row r="40" spans="1:35" ht="13.5" customHeight="1">
      <c r="A40" s="2"/>
      <c r="B40" s="11" t="s">
        <v>315</v>
      </c>
      <c r="C40" s="482"/>
      <c r="D40" s="483"/>
      <c r="E40" s="14"/>
      <c r="F40" s="12"/>
      <c r="G40" s="9"/>
      <c r="H40" s="2"/>
      <c r="I40" s="11" t="s">
        <v>358</v>
      </c>
      <c r="J40" s="5"/>
      <c r="K40" s="14"/>
      <c r="L40" s="14"/>
      <c r="M40" s="12"/>
      <c r="N40" s="479"/>
      <c r="O40" s="2"/>
      <c r="P40" s="2"/>
      <c r="Q40" s="633"/>
      <c r="R40" s="633"/>
      <c r="S40" s="633"/>
      <c r="U40" s="668">
        <f>U38-U39</f>
        <v>-225750</v>
      </c>
      <c r="X40" s="471">
        <v>4</v>
      </c>
      <c r="Y40" s="542" t="s">
        <v>13</v>
      </c>
      <c r="Z40" s="544">
        <v>188150</v>
      </c>
      <c r="AA40" s="473">
        <v>182450</v>
      </c>
      <c r="AB40" s="666">
        <f>Z40-AA40</f>
        <v>5700</v>
      </c>
      <c r="AC40" s="667">
        <f>AB40/AA40</f>
        <v>0.031241436009865717</v>
      </c>
      <c r="AH40" s="620"/>
      <c r="AI40" s="620"/>
    </row>
    <row r="41" spans="1:35" ht="13.5" customHeight="1">
      <c r="A41" s="2"/>
      <c r="B41" s="11" t="s">
        <v>32</v>
      </c>
      <c r="C41" s="482"/>
      <c r="D41" s="483"/>
      <c r="E41" s="14"/>
      <c r="F41" s="12"/>
      <c r="G41" s="9"/>
      <c r="H41" s="2"/>
      <c r="I41" s="11" t="s">
        <v>354</v>
      </c>
      <c r="J41" s="5"/>
      <c r="K41" s="14"/>
      <c r="L41" s="14"/>
      <c r="M41" s="12"/>
      <c r="N41" s="479"/>
      <c r="O41" s="2"/>
      <c r="P41" s="2"/>
      <c r="Q41" s="633"/>
      <c r="R41" s="633"/>
      <c r="S41" s="633"/>
      <c r="U41" s="669">
        <f>ROUNDUP(U40/V41,0)</f>
        <v>-91</v>
      </c>
      <c r="V41" s="473">
        <f>IF(T16=3,1250,2500)</f>
        <v>2500</v>
      </c>
      <c r="AH41" s="620"/>
      <c r="AI41" s="620"/>
    </row>
    <row r="42" spans="1:35" ht="8.25" customHeight="1">
      <c r="A42" s="2"/>
      <c r="B42" s="11"/>
      <c r="C42" s="482"/>
      <c r="D42" s="483"/>
      <c r="E42" s="14"/>
      <c r="F42" s="14"/>
      <c r="G42" s="9"/>
      <c r="H42" s="2"/>
      <c r="I42" s="527"/>
      <c r="J42" s="5"/>
      <c r="K42" s="14"/>
      <c r="L42" s="14"/>
      <c r="M42" s="14"/>
      <c r="N42" s="479"/>
      <c r="O42" s="2"/>
      <c r="P42" s="2"/>
      <c r="Q42" s="633"/>
      <c r="R42" s="633"/>
      <c r="S42" s="633"/>
      <c r="U42" s="670">
        <f>IF(U41*V42&gt;1,1,U41*V42)</f>
        <v>-1.82</v>
      </c>
      <c r="V42" s="473">
        <v>0.02</v>
      </c>
      <c r="AH42" s="620"/>
      <c r="AI42" s="620"/>
    </row>
    <row r="43" spans="1:35" ht="13.5" customHeight="1">
      <c r="A43" s="2"/>
      <c r="B43" s="512" t="s">
        <v>322</v>
      </c>
      <c r="C43" s="5"/>
      <c r="D43" s="14"/>
      <c r="E43" s="14"/>
      <c r="F43" s="511">
        <f>F15-F30</f>
        <v>0</v>
      </c>
      <c r="G43" s="9"/>
      <c r="H43" s="2"/>
      <c r="I43" s="512" t="str">
        <f>IF(M43&gt;0,"Refund","Amount you owe")</f>
        <v>Amount you owe</v>
      </c>
      <c r="J43" s="5"/>
      <c r="K43" s="14"/>
      <c r="L43" s="14"/>
      <c r="M43" s="511">
        <f>M35-M33</f>
        <v>0</v>
      </c>
      <c r="N43" s="9"/>
      <c r="O43" s="2"/>
      <c r="P43" s="2"/>
      <c r="Q43" s="633"/>
      <c r="R43" s="633"/>
      <c r="S43" s="633"/>
      <c r="U43" s="671">
        <f>U42*U37</f>
        <v>0</v>
      </c>
      <c r="AH43" s="620"/>
      <c r="AI43" s="620"/>
    </row>
    <row r="44" spans="1:35" ht="8.25" customHeight="1">
      <c r="A44" s="2"/>
      <c r="B44" s="15"/>
      <c r="C44" s="16"/>
      <c r="D44" s="16"/>
      <c r="E44" s="16"/>
      <c r="F44" s="16"/>
      <c r="G44" s="17"/>
      <c r="H44" s="2"/>
      <c r="I44" s="15"/>
      <c r="J44" s="16"/>
      <c r="K44" s="16"/>
      <c r="L44" s="16"/>
      <c r="M44" s="16"/>
      <c r="N44" s="17"/>
      <c r="O44" s="2"/>
      <c r="P44" s="2"/>
      <c r="Q44" s="633"/>
      <c r="R44" s="633"/>
      <c r="S44" s="633"/>
      <c r="T44" s="471"/>
      <c r="U44" s="672">
        <f>U43/V44</f>
        <v>0</v>
      </c>
      <c r="V44" s="473">
        <v>1.5</v>
      </c>
      <c r="AH44" s="620"/>
      <c r="AI44" s="620"/>
    </row>
    <row r="45" spans="1:35" ht="13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633"/>
      <c r="R45" s="633"/>
      <c r="S45" s="633"/>
      <c r="T45" s="471"/>
      <c r="U45" s="671">
        <f>U37-U44</f>
        <v>0</v>
      </c>
      <c r="AH45" s="621"/>
      <c r="AI45" s="620"/>
    </row>
    <row r="46" spans="1:35" ht="13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633"/>
      <c r="R46" s="633"/>
      <c r="S46" s="633"/>
      <c r="T46" s="471"/>
      <c r="U46" s="671">
        <f>IF(U40&gt;V46,SUM(F12:F13)*W46,U45)</f>
        <v>0</v>
      </c>
      <c r="V46" s="473">
        <f>IF(T16=3,61500,122500)</f>
        <v>122500</v>
      </c>
      <c r="W46" s="473">
        <v>1100</v>
      </c>
      <c r="AH46" s="621"/>
      <c r="AI46" s="620"/>
    </row>
    <row r="47" spans="1:35" ht="13.5" customHeight="1">
      <c r="A47" s="2"/>
      <c r="B47" s="2"/>
      <c r="C47" s="2"/>
      <c r="D47" s="2"/>
      <c r="E47" s="2"/>
      <c r="F47" s="532"/>
      <c r="G47" s="532"/>
      <c r="H47" s="532"/>
      <c r="I47" s="532"/>
      <c r="J47" s="532"/>
      <c r="K47" s="532"/>
      <c r="L47" s="532"/>
      <c r="M47" s="532"/>
      <c r="N47" s="2"/>
      <c r="O47" s="2"/>
      <c r="P47" s="2"/>
      <c r="Q47" s="633"/>
      <c r="R47" s="633"/>
      <c r="S47" s="633"/>
      <c r="T47" s="471"/>
      <c r="AH47" s="621"/>
      <c r="AI47" s="620"/>
    </row>
    <row r="48" spans="1:34" ht="13.5" customHeight="1">
      <c r="A48" s="2"/>
      <c r="B48" s="2"/>
      <c r="C48" s="2"/>
      <c r="D48" s="2"/>
      <c r="E48" s="2"/>
      <c r="F48" s="532"/>
      <c r="G48" s="532"/>
      <c r="H48" s="532"/>
      <c r="I48" s="532"/>
      <c r="J48" s="532"/>
      <c r="K48" s="532"/>
      <c r="L48" s="532"/>
      <c r="M48" s="532"/>
      <c r="N48" s="2"/>
      <c r="O48" s="2"/>
      <c r="P48" s="2"/>
      <c r="Q48" s="2"/>
      <c r="R48" s="2"/>
      <c r="S48" s="2"/>
      <c r="T48" s="471"/>
      <c r="AH48" s="471"/>
    </row>
    <row r="49" spans="1:34" ht="6" customHeight="1">
      <c r="A49" s="2"/>
      <c r="B49" s="2"/>
      <c r="C49" s="2"/>
      <c r="D49" s="2"/>
      <c r="E49" s="2"/>
      <c r="F49" s="532"/>
      <c r="G49" s="532"/>
      <c r="H49" s="532"/>
      <c r="I49" s="532"/>
      <c r="J49" s="532"/>
      <c r="K49" s="532"/>
      <c r="L49" s="532"/>
      <c r="M49" s="532"/>
      <c r="N49" s="2"/>
      <c r="O49" s="2"/>
      <c r="P49" s="2"/>
      <c r="Q49" s="2"/>
      <c r="R49" s="2"/>
      <c r="S49" s="2"/>
      <c r="T49" s="471"/>
      <c r="AH49" s="471"/>
    </row>
    <row r="50" spans="1:34" ht="19.5" customHeight="1">
      <c r="A50" s="2"/>
      <c r="B50" s="2"/>
      <c r="C50" s="2"/>
      <c r="D50" s="2"/>
      <c r="E50" s="2"/>
      <c r="F50" s="532"/>
      <c r="G50" s="532"/>
      <c r="H50" s="532"/>
      <c r="I50" s="532"/>
      <c r="J50" s="532"/>
      <c r="K50" s="532"/>
      <c r="L50" s="532"/>
      <c r="M50" s="532"/>
      <c r="N50" s="2"/>
      <c r="O50" s="2"/>
      <c r="P50" s="2"/>
      <c r="Q50" s="2"/>
      <c r="R50" s="2"/>
      <c r="S50" s="2"/>
      <c r="T50" s="471"/>
      <c r="AH50" s="471"/>
    </row>
    <row r="51" spans="1:34" ht="12.75">
      <c r="A51" s="2"/>
      <c r="B51" s="2"/>
      <c r="C51" s="2"/>
      <c r="D51" s="2"/>
      <c r="E51" s="2"/>
      <c r="F51" s="532"/>
      <c r="G51" s="532"/>
      <c r="H51" s="532"/>
      <c r="I51" s="532"/>
      <c r="J51" s="532"/>
      <c r="K51" s="532"/>
      <c r="L51" s="532"/>
      <c r="M51" s="532"/>
      <c r="N51" s="2"/>
      <c r="O51" s="2"/>
      <c r="P51" s="2"/>
      <c r="Q51" s="2"/>
      <c r="R51" s="2"/>
      <c r="S51" s="2"/>
      <c r="T51" s="471"/>
      <c r="AH51" s="471"/>
    </row>
    <row r="52" spans="1:34" ht="16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471"/>
      <c r="AH52" s="471"/>
    </row>
    <row r="53" spans="1:3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471"/>
      <c r="AH53" s="471"/>
    </row>
    <row r="54" spans="1:34" ht="12.75">
      <c r="A54" s="2"/>
      <c r="B54" s="2"/>
      <c r="C54" s="2"/>
      <c r="D54" s="2"/>
      <c r="E54" s="2"/>
      <c r="F54" s="2"/>
      <c r="G54" s="2"/>
      <c r="H54" s="2"/>
      <c r="I54" s="2"/>
      <c r="J54" s="486"/>
      <c r="K54" s="2"/>
      <c r="L54" s="2"/>
      <c r="M54" s="2"/>
      <c r="N54" s="2"/>
      <c r="O54" s="2"/>
      <c r="P54" s="2"/>
      <c r="Q54" s="2"/>
      <c r="R54" s="2"/>
      <c r="S54" s="2"/>
      <c r="T54" s="471"/>
      <c r="AH54" s="471"/>
    </row>
    <row r="55" spans="1:33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472"/>
      <c r="U55" s="469"/>
      <c r="V55" s="468"/>
      <c r="W55" s="468"/>
      <c r="X55" s="468"/>
      <c r="Y55" s="468"/>
      <c r="Z55" s="468"/>
      <c r="AA55" s="468"/>
      <c r="AB55" s="468"/>
      <c r="AC55" s="468"/>
      <c r="AD55" s="468"/>
      <c r="AE55" s="468"/>
      <c r="AF55" s="468"/>
      <c r="AG55" s="468"/>
    </row>
    <row r="56" spans="1:33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472"/>
      <c r="U56" s="469"/>
      <c r="V56" s="468"/>
      <c r="W56" s="468"/>
      <c r="X56" s="468"/>
      <c r="Y56" s="468"/>
      <c r="Z56" s="468"/>
      <c r="AA56" s="468"/>
      <c r="AB56" s="468"/>
      <c r="AC56" s="468"/>
      <c r="AD56" s="468"/>
      <c r="AE56" s="468"/>
      <c r="AF56" s="468"/>
      <c r="AG56" s="468"/>
    </row>
    <row r="57" spans="1:2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472"/>
      <c r="U57" s="472"/>
    </row>
    <row r="58" spans="1:2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472"/>
      <c r="U58" s="472"/>
    </row>
    <row r="59" spans="1:2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472"/>
      <c r="U59" s="472"/>
    </row>
    <row r="60" spans="1:21" ht="12.75">
      <c r="A60" s="2"/>
      <c r="B60" s="1"/>
      <c r="C60" s="1"/>
      <c r="D60" s="1"/>
      <c r="E60" s="1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472"/>
      <c r="U60" s="472"/>
    </row>
    <row r="61" spans="1:19" ht="12.75">
      <c r="A61" s="2"/>
      <c r="B61" s="1"/>
      <c r="C61" s="1"/>
      <c r="D61" s="1"/>
      <c r="E61" s="1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2.75">
      <c r="A62" s="2"/>
      <c r="B62" s="1"/>
      <c r="C62" s="1"/>
      <c r="D62" s="1"/>
      <c r="E62" s="1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2.75">
      <c r="A63" s="2"/>
      <c r="B63" s="1"/>
      <c r="C63" s="1"/>
      <c r="D63" s="1"/>
      <c r="E63" s="1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2.75">
      <c r="A64" s="2"/>
      <c r="B64" s="1"/>
      <c r="C64" s="1"/>
      <c r="D64" s="1"/>
      <c r="E64" s="1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2.75">
      <c r="A65" s="2"/>
      <c r="B65" s="1"/>
      <c r="C65" s="1"/>
      <c r="D65" s="1"/>
      <c r="E65" s="1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12.75">
      <c r="A66" s="2"/>
      <c r="B66" s="1"/>
      <c r="C66" s="1"/>
      <c r="D66" s="1"/>
      <c r="E66" s="1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2.75">
      <c r="A67" s="2"/>
      <c r="B67" s="1"/>
      <c r="C67" s="1"/>
      <c r="D67" s="1"/>
      <c r="E67" s="1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2.75">
      <c r="A68" s="2"/>
      <c r="B68" s="1"/>
      <c r="C68" s="1"/>
      <c r="D68" s="1"/>
      <c r="E68" s="1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2.75">
      <c r="A69" s="2"/>
      <c r="B69" s="1"/>
      <c r="C69" s="1"/>
      <c r="D69" s="1"/>
      <c r="E69" s="1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2.75">
      <c r="A70" s="2"/>
      <c r="B70" s="1"/>
      <c r="C70" s="1"/>
      <c r="D70" s="1"/>
      <c r="E70" s="1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2.75">
      <c r="A71" s="2"/>
      <c r="B71" s="1"/>
      <c r="C71" s="1"/>
      <c r="D71" s="1"/>
      <c r="E71" s="1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2.75">
      <c r="A72" s="2"/>
      <c r="B72" s="1"/>
      <c r="C72" s="1"/>
      <c r="D72" s="1"/>
      <c r="E72" s="1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4.5" customHeight="1">
      <c r="A73" s="2"/>
      <c r="B73" s="1"/>
      <c r="C73" s="1"/>
      <c r="D73" s="1"/>
      <c r="E73" s="1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12.75">
      <c r="A74" s="2"/>
      <c r="B74" s="1"/>
      <c r="C74" s="1"/>
      <c r="D74" s="1"/>
      <c r="E74" s="1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2.75">
      <c r="A75" s="2"/>
      <c r="B75" s="485"/>
      <c r="C75" s="485"/>
      <c r="D75" s="485"/>
      <c r="E75" s="1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2.75">
      <c r="A76" s="2"/>
      <c r="B76" s="1"/>
      <c r="C76" s="1"/>
      <c r="D76" s="1"/>
      <c r="E76" s="1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12.75">
      <c r="A77" s="2"/>
      <c r="B77" s="1"/>
      <c r="C77" s="1"/>
      <c r="D77" s="1"/>
      <c r="E77" s="1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</sheetData>
  <sheetProtection password="9C9F" sheet="1" objects="1" scenarios="1" formatCells="0" formatColumns="0" formatRows="0"/>
  <mergeCells count="5">
    <mergeCell ref="M14:M15"/>
    <mergeCell ref="I14:I15"/>
    <mergeCell ref="J14:J15"/>
    <mergeCell ref="K14:K15"/>
    <mergeCell ref="L14:L15"/>
  </mergeCells>
  <conditionalFormatting sqref="P11 P3:Q3">
    <cfRule type="expression" priority="1" dxfId="1" stopIfTrue="1">
      <formula>$P$11&lt;0</formula>
    </cfRule>
  </conditionalFormatting>
  <printOptions/>
  <pageMargins left="0.38" right="0.36" top="1" bottom="1" header="0.5" footer="0.5"/>
  <pageSetup fitToHeight="1" fitToWidth="1" horizontalDpi="600" verticalDpi="600" orientation="portrait" scale="74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AK86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5" max="5" width="10.140625" style="0" customWidth="1"/>
    <col min="6" max="6" width="10.57421875" style="0" bestFit="1" customWidth="1"/>
    <col min="7" max="7" width="2.57421875" style="0" customWidth="1"/>
    <col min="8" max="8" width="14.28125" style="0" customWidth="1"/>
    <col min="11" max="11" width="14.28125" style="0" customWidth="1"/>
    <col min="12" max="12" width="10.421875" style="0" customWidth="1"/>
    <col min="19" max="19" width="9.140625" style="472" customWidth="1"/>
    <col min="20" max="20" width="10.28125" style="473" bestFit="1" customWidth="1"/>
    <col min="21" max="25" width="9.140625" style="473" customWidth="1"/>
    <col min="26" max="27" width="10.28125" style="473" bestFit="1" customWidth="1"/>
    <col min="28" max="32" width="9.140625" style="473" customWidth="1"/>
  </cols>
  <sheetData>
    <row r="1" spans="1:37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633"/>
      <c r="Q1" s="633"/>
      <c r="R1" s="633"/>
      <c r="S1" s="619"/>
      <c r="T1" s="620"/>
      <c r="U1" s="620"/>
      <c r="V1" s="620"/>
      <c r="W1" s="620"/>
      <c r="X1" s="620"/>
      <c r="Y1" s="620"/>
      <c r="Z1" s="620"/>
      <c r="AA1" s="620"/>
      <c r="AB1" s="620"/>
      <c r="AC1" s="620"/>
      <c r="AD1" s="620"/>
      <c r="AE1" s="620"/>
      <c r="AF1" s="620"/>
      <c r="AG1" s="620"/>
      <c r="AH1" s="620"/>
      <c r="AI1" s="620"/>
      <c r="AJ1" s="620"/>
      <c r="AK1" s="620"/>
    </row>
    <row r="2" spans="1:3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633"/>
      <c r="Q2" s="633"/>
      <c r="R2" s="633"/>
      <c r="S2" s="619"/>
      <c r="T2" s="620"/>
      <c r="U2" s="620"/>
      <c r="V2" s="620"/>
      <c r="W2" s="620"/>
      <c r="X2" s="620"/>
      <c r="Y2" s="620"/>
      <c r="Z2" s="620"/>
      <c r="AA2" s="620"/>
      <c r="AB2" s="620"/>
      <c r="AC2" s="620"/>
      <c r="AD2" s="620"/>
      <c r="AE2" s="620"/>
      <c r="AF2" s="620"/>
      <c r="AG2" s="620"/>
      <c r="AH2" s="620"/>
      <c r="AI2" s="620"/>
      <c r="AJ2" s="620"/>
      <c r="AK2" s="620"/>
    </row>
    <row r="3" spans="1:37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633"/>
      <c r="Q3" s="633"/>
      <c r="R3" s="633"/>
      <c r="S3" s="619"/>
      <c r="T3" s="620"/>
      <c r="U3" s="620"/>
      <c r="V3" s="620"/>
      <c r="W3" s="620"/>
      <c r="X3" s="620"/>
      <c r="Y3" s="620"/>
      <c r="Z3" s="620"/>
      <c r="AA3" s="620"/>
      <c r="AB3" s="620"/>
      <c r="AC3" s="620"/>
      <c r="AD3" s="620"/>
      <c r="AE3" s="620"/>
      <c r="AF3" s="620"/>
      <c r="AG3" s="620"/>
      <c r="AH3" s="620"/>
      <c r="AI3" s="620"/>
      <c r="AJ3" s="620"/>
      <c r="AK3" s="620"/>
    </row>
    <row r="4" spans="1:37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633"/>
      <c r="Q4" s="633"/>
      <c r="R4" s="633"/>
      <c r="S4" s="619"/>
      <c r="T4" s="620"/>
      <c r="U4" s="620"/>
      <c r="V4" s="620"/>
      <c r="W4" s="620"/>
      <c r="X4" s="620"/>
      <c r="Y4" s="620"/>
      <c r="Z4" s="620"/>
      <c r="AA4" s="620"/>
      <c r="AB4" s="620"/>
      <c r="AC4" s="620"/>
      <c r="AD4" s="620"/>
      <c r="AE4" s="620"/>
      <c r="AF4" s="620"/>
      <c r="AG4" s="620"/>
      <c r="AH4" s="620"/>
      <c r="AI4" s="620"/>
      <c r="AJ4" s="620"/>
      <c r="AK4" s="620"/>
    </row>
    <row r="5" spans="1:37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633"/>
      <c r="Q5" s="633"/>
      <c r="R5" s="633"/>
      <c r="S5" s="619"/>
      <c r="T5" s="620"/>
      <c r="U5" s="620"/>
      <c r="V5" s="620"/>
      <c r="W5" s="620"/>
      <c r="X5" s="620"/>
      <c r="Y5" s="620"/>
      <c r="Z5" s="620"/>
      <c r="AA5" s="620"/>
      <c r="AB5" s="620"/>
      <c r="AC5" s="620"/>
      <c r="AD5" s="620"/>
      <c r="AE5" s="620"/>
      <c r="AF5" s="620"/>
      <c r="AG5" s="620"/>
      <c r="AH5" s="620"/>
      <c r="AI5" s="620"/>
      <c r="AJ5" s="620"/>
      <c r="AK5" s="620"/>
    </row>
    <row r="6" spans="1:37" ht="24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633"/>
      <c r="Q6" s="633"/>
      <c r="R6" s="633"/>
      <c r="S6" s="619"/>
      <c r="T6" s="620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620"/>
      <c r="AH6" s="620"/>
      <c r="AI6" s="620"/>
      <c r="AJ6" s="620"/>
      <c r="AK6" s="620"/>
    </row>
    <row r="7" spans="1:37" ht="17.25" customHeight="1">
      <c r="A7" s="2"/>
      <c r="B7" s="3"/>
      <c r="C7" s="26"/>
      <c r="D7" s="26"/>
      <c r="E7" s="26"/>
      <c r="F7" s="27"/>
      <c r="G7" s="28"/>
      <c r="H7" s="43"/>
      <c r="I7" s="2"/>
      <c r="J7" s="2"/>
      <c r="K7" s="2"/>
      <c r="L7" s="2"/>
      <c r="M7" s="2"/>
      <c r="N7" s="2"/>
      <c r="O7" s="2"/>
      <c r="P7" s="633"/>
      <c r="Q7" s="633"/>
      <c r="R7" s="633"/>
      <c r="Z7" s="673">
        <v>1250</v>
      </c>
      <c r="AA7" s="673">
        <v>1000</v>
      </c>
      <c r="AG7" s="473"/>
      <c r="AH7" s="620"/>
      <c r="AI7" s="620"/>
      <c r="AJ7" s="620"/>
      <c r="AK7" s="620"/>
    </row>
    <row r="8" spans="1:37" ht="21" customHeight="1">
      <c r="A8" s="2"/>
      <c r="B8" s="10" t="s">
        <v>0</v>
      </c>
      <c r="C8" s="29"/>
      <c r="D8" s="30"/>
      <c r="E8" s="30"/>
      <c r="F8" s="14"/>
      <c r="G8" s="31"/>
      <c r="H8" s="43"/>
      <c r="I8" s="2"/>
      <c r="J8" s="2"/>
      <c r="K8" s="2"/>
      <c r="L8" s="2"/>
      <c r="M8" s="2"/>
      <c r="N8" s="2"/>
      <c r="O8" s="2"/>
      <c r="P8" s="633"/>
      <c r="Q8" s="633"/>
      <c r="R8" s="633"/>
      <c r="T8" s="472"/>
      <c r="U8" s="472"/>
      <c r="V8" s="472"/>
      <c r="W8" s="472"/>
      <c r="X8" s="472"/>
      <c r="Y8" s="472"/>
      <c r="Z8" s="472" t="s">
        <v>431</v>
      </c>
      <c r="AA8" s="472"/>
      <c r="AB8" s="472"/>
      <c r="AC8" s="472"/>
      <c r="AD8" s="472"/>
      <c r="AE8" s="472"/>
      <c r="AF8" s="472"/>
      <c r="AG8" s="472"/>
      <c r="AH8" s="620"/>
      <c r="AI8" s="620"/>
      <c r="AJ8" s="620"/>
      <c r="AK8" s="620"/>
    </row>
    <row r="9" spans="1:37" ht="12.75">
      <c r="A9" s="2"/>
      <c r="B9" s="11" t="s">
        <v>45</v>
      </c>
      <c r="C9" s="29"/>
      <c r="D9" s="30"/>
      <c r="E9" s="30"/>
      <c r="F9" s="6"/>
      <c r="G9" s="31"/>
      <c r="H9" s="43"/>
      <c r="I9" s="2"/>
      <c r="J9" s="2"/>
      <c r="K9" s="2"/>
      <c r="L9" s="2"/>
      <c r="M9" s="2"/>
      <c r="N9" s="2"/>
      <c r="O9" s="2"/>
      <c r="P9" s="633"/>
      <c r="Q9" s="633"/>
      <c r="R9" s="633"/>
      <c r="T9" s="674" t="s">
        <v>15</v>
      </c>
      <c r="U9" s="472"/>
      <c r="V9" s="472"/>
      <c r="W9" s="675"/>
      <c r="X9" s="676"/>
      <c r="Y9" s="472"/>
      <c r="Z9" s="472" t="s">
        <v>432</v>
      </c>
      <c r="AA9" s="472"/>
      <c r="AB9" s="472"/>
      <c r="AC9" s="472"/>
      <c r="AD9" s="472" t="s">
        <v>96</v>
      </c>
      <c r="AE9" s="472"/>
      <c r="AF9" s="472"/>
      <c r="AG9" s="472"/>
      <c r="AH9" s="620"/>
      <c r="AI9" s="620"/>
      <c r="AJ9" s="620"/>
      <c r="AK9" s="620"/>
    </row>
    <row r="10" spans="1:37" ht="12.75">
      <c r="A10" s="2"/>
      <c r="B10" s="11" t="s">
        <v>1</v>
      </c>
      <c r="C10" s="29"/>
      <c r="D10" s="30"/>
      <c r="E10" s="30"/>
      <c r="F10" s="6"/>
      <c r="G10" s="31"/>
      <c r="H10" s="43"/>
      <c r="I10" s="2"/>
      <c r="J10" s="2"/>
      <c r="K10" s="2"/>
      <c r="L10" s="2"/>
      <c r="M10" s="2"/>
      <c r="N10" s="2"/>
      <c r="O10" s="2"/>
      <c r="P10" s="633"/>
      <c r="Q10" s="633"/>
      <c r="R10" s="633"/>
      <c r="S10" s="677">
        <v>2</v>
      </c>
      <c r="T10" s="472" t="str">
        <f>VLOOKUP(S10,STATUS,2,)</f>
        <v>Married Filing Jointly</v>
      </c>
      <c r="U10" s="472"/>
      <c r="V10" s="472"/>
      <c r="W10" s="675" t="s">
        <v>48</v>
      </c>
      <c r="X10" s="678">
        <f>F51</f>
        <v>0</v>
      </c>
      <c r="Y10" s="472"/>
      <c r="Z10" s="680">
        <f>IF(S$10=1,Z7*SUM(F9:F10),0)</f>
        <v>0</v>
      </c>
      <c r="AA10" s="675" t="s">
        <v>17</v>
      </c>
      <c r="AB10" s="472"/>
      <c r="AC10" s="472"/>
      <c r="AD10" s="681">
        <f>'Quick Tax Estimator'!AD10</f>
        <v>5150</v>
      </c>
      <c r="AE10" s="472" t="s">
        <v>10</v>
      </c>
      <c r="AF10" s="472"/>
      <c r="AG10" s="472"/>
      <c r="AH10" s="620"/>
      <c r="AI10" s="620"/>
      <c r="AJ10" s="620"/>
      <c r="AK10" s="620"/>
    </row>
    <row r="11" spans="1:37" ht="12.75">
      <c r="A11" s="2"/>
      <c r="B11" s="11" t="s">
        <v>4</v>
      </c>
      <c r="C11" s="29"/>
      <c r="D11" s="30"/>
      <c r="E11" s="30"/>
      <c r="F11" s="12"/>
      <c r="G11" s="31"/>
      <c r="H11" s="43"/>
      <c r="I11" s="2"/>
      <c r="J11" s="2"/>
      <c r="K11" s="47"/>
      <c r="L11" s="2"/>
      <c r="M11" s="2"/>
      <c r="N11" s="2"/>
      <c r="O11" s="2"/>
      <c r="P11" s="633"/>
      <c r="Q11" s="633"/>
      <c r="R11" s="633"/>
      <c r="S11" s="472">
        <v>1</v>
      </c>
      <c r="T11" s="472" t="s">
        <v>10</v>
      </c>
      <c r="U11" s="472"/>
      <c r="V11" s="472"/>
      <c r="W11" s="675" t="s">
        <v>6</v>
      </c>
      <c r="X11" s="678">
        <f>IF(S10=1,AD10,0)+IF(S10=2,AD11,0)+IF(S10=3,AD12,0)+IF(S10=4,AD13,0)+SUM(Z10:Z13)</f>
        <v>10300</v>
      </c>
      <c r="Y11" s="472"/>
      <c r="Z11" s="680">
        <f>IF(S$10=2,AA7*SUM(F9:F10),0)</f>
        <v>0</v>
      </c>
      <c r="AA11" s="675" t="s">
        <v>18</v>
      </c>
      <c r="AB11" s="472"/>
      <c r="AC11" s="472"/>
      <c r="AD11" s="681">
        <f>'Quick Tax Estimator'!AD11</f>
        <v>10300</v>
      </c>
      <c r="AE11" s="472" t="s">
        <v>11</v>
      </c>
      <c r="AF11" s="472"/>
      <c r="AG11" s="472"/>
      <c r="AH11" s="620"/>
      <c r="AI11" s="620"/>
      <c r="AJ11" s="620"/>
      <c r="AK11" s="620"/>
    </row>
    <row r="12" spans="1:37" ht="5.25" customHeight="1">
      <c r="A12" s="2"/>
      <c r="B12" s="11"/>
      <c r="C12" s="32"/>
      <c r="D12" s="32"/>
      <c r="E12" s="32"/>
      <c r="F12" s="32"/>
      <c r="G12" s="31"/>
      <c r="H12" s="43"/>
      <c r="I12" s="43"/>
      <c r="J12" s="43"/>
      <c r="K12" s="47"/>
      <c r="L12" s="2"/>
      <c r="M12" s="2"/>
      <c r="N12" s="2"/>
      <c r="O12" s="2"/>
      <c r="P12" s="633"/>
      <c r="Q12" s="633"/>
      <c r="R12" s="633"/>
      <c r="S12" s="472">
        <v>2</v>
      </c>
      <c r="T12" s="472" t="s">
        <v>11</v>
      </c>
      <c r="U12" s="472"/>
      <c r="V12" s="472"/>
      <c r="W12" s="472"/>
      <c r="X12" s="472"/>
      <c r="Y12" s="472"/>
      <c r="Z12" s="680">
        <f>IF(S$10=3,AA7*SUM(F9:F10),0)</f>
        <v>0</v>
      </c>
      <c r="AA12" s="675" t="s">
        <v>19</v>
      </c>
      <c r="AB12" s="472"/>
      <c r="AC12" s="472"/>
      <c r="AD12" s="681">
        <f>'Quick Tax Estimator'!AD12</f>
        <v>5150</v>
      </c>
      <c r="AE12" s="472" t="s">
        <v>12</v>
      </c>
      <c r="AF12" s="472"/>
      <c r="AG12" s="472"/>
      <c r="AH12" s="620"/>
      <c r="AI12" s="620"/>
      <c r="AJ12" s="620"/>
      <c r="AK12" s="620"/>
    </row>
    <row r="13" spans="1:37" ht="12.75">
      <c r="A13" s="2"/>
      <c r="B13" s="25" t="s">
        <v>46</v>
      </c>
      <c r="C13" s="29"/>
      <c r="D13" s="30"/>
      <c r="E13" s="30"/>
      <c r="F13" s="32"/>
      <c r="G13" s="31"/>
      <c r="H13" s="43"/>
      <c r="I13" s="43"/>
      <c r="J13" s="43"/>
      <c r="K13" s="2"/>
      <c r="L13" s="2"/>
      <c r="M13" s="2"/>
      <c r="N13" s="2"/>
      <c r="O13" s="2"/>
      <c r="P13" s="633"/>
      <c r="Q13" s="633"/>
      <c r="R13" s="633"/>
      <c r="S13" s="472">
        <v>3</v>
      </c>
      <c r="T13" s="472" t="s">
        <v>12</v>
      </c>
      <c r="U13" s="472"/>
      <c r="V13" s="472"/>
      <c r="W13" s="472"/>
      <c r="X13" s="472"/>
      <c r="Y13" s="472"/>
      <c r="Z13" s="680">
        <f>IF(S$10=4,Z7*SUM(F9:F10),0)</f>
        <v>0</v>
      </c>
      <c r="AA13" s="675" t="s">
        <v>20</v>
      </c>
      <c r="AB13" s="472"/>
      <c r="AC13" s="472"/>
      <c r="AD13" s="681">
        <f>'Quick Tax Estimator'!AD13</f>
        <v>7550</v>
      </c>
      <c r="AE13" s="472" t="s">
        <v>13</v>
      </c>
      <c r="AF13" s="472"/>
      <c r="AG13" s="472"/>
      <c r="AH13" s="620"/>
      <c r="AI13" s="620"/>
      <c r="AJ13" s="620"/>
      <c r="AK13" s="620"/>
    </row>
    <row r="14" spans="1:37" ht="12.75">
      <c r="A14" s="2"/>
      <c r="B14" s="11" t="s">
        <v>47</v>
      </c>
      <c r="C14" s="29"/>
      <c r="D14" s="30"/>
      <c r="E14" s="30"/>
      <c r="F14" s="12"/>
      <c r="G14" s="31"/>
      <c r="H14" s="43"/>
      <c r="I14" s="43"/>
      <c r="J14" s="43"/>
      <c r="K14" s="2"/>
      <c r="L14" s="2"/>
      <c r="M14" s="2"/>
      <c r="N14" s="2"/>
      <c r="O14" s="2"/>
      <c r="P14" s="633"/>
      <c r="Q14" s="633"/>
      <c r="R14" s="633"/>
      <c r="S14" s="472">
        <v>4</v>
      </c>
      <c r="T14" s="472" t="s">
        <v>13</v>
      </c>
      <c r="U14" s="472"/>
      <c r="V14" s="472"/>
      <c r="W14" s="472"/>
      <c r="X14" s="472"/>
      <c r="Y14" s="472"/>
      <c r="Z14" s="472"/>
      <c r="AA14" s="472"/>
      <c r="AB14" s="472"/>
      <c r="AC14" s="472"/>
      <c r="AD14" s="472"/>
      <c r="AE14" s="472"/>
      <c r="AF14" s="472"/>
      <c r="AG14" s="472"/>
      <c r="AH14" s="620"/>
      <c r="AI14" s="620"/>
      <c r="AJ14" s="620"/>
      <c r="AK14" s="620"/>
    </row>
    <row r="15" spans="1:37" ht="12.75">
      <c r="A15" s="2"/>
      <c r="B15" s="11" t="s">
        <v>49</v>
      </c>
      <c r="C15" s="29"/>
      <c r="D15" s="30"/>
      <c r="E15" s="30"/>
      <c r="F15" s="12"/>
      <c r="G15" s="31"/>
      <c r="H15" s="43"/>
      <c r="I15" s="2"/>
      <c r="J15" s="2"/>
      <c r="K15" s="2"/>
      <c r="L15" s="2"/>
      <c r="M15" s="2"/>
      <c r="N15" s="2"/>
      <c r="O15" s="2"/>
      <c r="P15" s="633"/>
      <c r="Q15" s="633"/>
      <c r="R15" s="633"/>
      <c r="AG15" s="473"/>
      <c r="AH15" s="620"/>
      <c r="AI15" s="620"/>
      <c r="AJ15" s="620"/>
      <c r="AK15" s="620"/>
    </row>
    <row r="16" spans="1:37" ht="12.75">
      <c r="A16" s="2"/>
      <c r="B16" s="11" t="s">
        <v>50</v>
      </c>
      <c r="C16" s="29"/>
      <c r="D16" s="30"/>
      <c r="E16" s="30"/>
      <c r="F16" s="33">
        <f>SUM(F14:F15)</f>
        <v>0</v>
      </c>
      <c r="G16" s="31"/>
      <c r="H16" s="43"/>
      <c r="I16" s="2"/>
      <c r="J16" s="2"/>
      <c r="K16" s="2"/>
      <c r="L16" s="2"/>
      <c r="M16" s="2"/>
      <c r="N16" s="2"/>
      <c r="O16" s="2"/>
      <c r="P16" s="633"/>
      <c r="Q16" s="633"/>
      <c r="R16" s="633"/>
      <c r="AG16" s="473"/>
      <c r="AH16" s="620"/>
      <c r="AI16" s="620"/>
      <c r="AJ16" s="620"/>
      <c r="AK16" s="620"/>
    </row>
    <row r="17" spans="1:37" ht="12.75">
      <c r="A17" s="2"/>
      <c r="B17" s="704" t="s">
        <v>51</v>
      </c>
      <c r="C17" s="705"/>
      <c r="D17" s="29"/>
      <c r="E17" s="29"/>
      <c r="F17" s="34">
        <f>IF(F16-F11*0.075&lt;0,0,F16-F11*0.075)</f>
        <v>0</v>
      </c>
      <c r="G17" s="31"/>
      <c r="H17" s="43"/>
      <c r="I17" s="43"/>
      <c r="J17" s="43"/>
      <c r="K17" s="2"/>
      <c r="L17" s="2"/>
      <c r="M17" s="2"/>
      <c r="N17" s="2"/>
      <c r="O17" s="2"/>
      <c r="P17" s="633"/>
      <c r="Q17" s="633"/>
      <c r="R17" s="633"/>
      <c r="T17" s="676">
        <f>F17+F24+F30+F36+F38+F45+F48+F49</f>
        <v>0</v>
      </c>
      <c r="AG17" s="473"/>
      <c r="AH17" s="620"/>
      <c r="AI17" s="620"/>
      <c r="AJ17" s="620"/>
      <c r="AK17" s="620"/>
    </row>
    <row r="18" spans="1:37" ht="5.25" customHeight="1">
      <c r="A18" s="2"/>
      <c r="B18" s="11"/>
      <c r="C18" s="29"/>
      <c r="D18" s="30"/>
      <c r="E18" s="30"/>
      <c r="F18" s="30"/>
      <c r="G18" s="31"/>
      <c r="H18" s="43"/>
      <c r="I18" s="2"/>
      <c r="J18" s="2"/>
      <c r="K18" s="2"/>
      <c r="L18" s="2"/>
      <c r="M18" s="2"/>
      <c r="N18" s="2"/>
      <c r="O18" s="2"/>
      <c r="P18" s="633"/>
      <c r="Q18" s="633"/>
      <c r="R18" s="633"/>
      <c r="T18" s="668">
        <f>F17+F28+F29+F38+F48</f>
        <v>0</v>
      </c>
      <c r="AG18" s="473"/>
      <c r="AH18" s="620"/>
      <c r="AI18" s="620"/>
      <c r="AJ18" s="620"/>
      <c r="AK18" s="620"/>
    </row>
    <row r="19" spans="1:37" ht="12.75">
      <c r="A19" s="2"/>
      <c r="B19" s="25" t="s">
        <v>52</v>
      </c>
      <c r="C19" s="29"/>
      <c r="D19" s="30"/>
      <c r="E19" s="30"/>
      <c r="F19" s="35"/>
      <c r="G19" s="31"/>
      <c r="H19" s="43"/>
      <c r="I19" s="2"/>
      <c r="J19" s="2"/>
      <c r="K19" s="2"/>
      <c r="L19" s="2"/>
      <c r="M19" s="2"/>
      <c r="N19" s="2"/>
      <c r="O19" s="2"/>
      <c r="P19" s="633"/>
      <c r="Q19" s="633"/>
      <c r="R19" s="633"/>
      <c r="T19" s="668">
        <f>T17-T18</f>
        <v>0</v>
      </c>
      <c r="AG19" s="473"/>
      <c r="AH19" s="620"/>
      <c r="AI19" s="620"/>
      <c r="AJ19" s="620"/>
      <c r="AK19" s="620"/>
    </row>
    <row r="20" spans="1:37" ht="12.75">
      <c r="A20" s="2"/>
      <c r="B20" s="11" t="s">
        <v>53</v>
      </c>
      <c r="C20" s="29"/>
      <c r="D20" s="30"/>
      <c r="E20" s="30"/>
      <c r="F20" s="12"/>
      <c r="G20" s="31"/>
      <c r="H20" s="43"/>
      <c r="I20" s="2"/>
      <c r="J20" s="2"/>
      <c r="K20" s="2"/>
      <c r="L20" s="2"/>
      <c r="M20" s="2"/>
      <c r="N20" s="2"/>
      <c r="O20" s="2"/>
      <c r="P20" s="633"/>
      <c r="Q20" s="633"/>
      <c r="R20" s="633"/>
      <c r="T20" s="672">
        <f>T19*0.8</f>
        <v>0</v>
      </c>
      <c r="AG20" s="473"/>
      <c r="AH20" s="620"/>
      <c r="AI20" s="620"/>
      <c r="AJ20" s="620"/>
      <c r="AK20" s="620"/>
    </row>
    <row r="21" spans="1:37" ht="12.75">
      <c r="A21" s="2"/>
      <c r="B21" s="11" t="s">
        <v>54</v>
      </c>
      <c r="C21" s="29"/>
      <c r="D21" s="30"/>
      <c r="E21" s="30"/>
      <c r="F21" s="12"/>
      <c r="G21" s="31"/>
      <c r="H21" s="43"/>
      <c r="I21" s="2"/>
      <c r="J21" s="2"/>
      <c r="K21" s="2"/>
      <c r="L21" s="2"/>
      <c r="M21" s="2"/>
      <c r="N21" s="2"/>
      <c r="O21" s="2"/>
      <c r="P21" s="633"/>
      <c r="Q21" s="633"/>
      <c r="R21" s="633"/>
      <c r="T21" s="668">
        <f>F11</f>
        <v>0</v>
      </c>
      <c r="U21" s="473">
        <f>IF(S10=3,W21,V21)</f>
        <v>150500</v>
      </c>
      <c r="V21" s="666">
        <f>'Detailed Tax Calculator'!Z37</f>
        <v>150500</v>
      </c>
      <c r="W21" s="666">
        <f>V21/2</f>
        <v>75250</v>
      </c>
      <c r="AG21" s="473"/>
      <c r="AH21" s="620"/>
      <c r="AI21" s="620"/>
      <c r="AJ21" s="620"/>
      <c r="AK21" s="620"/>
    </row>
    <row r="22" spans="1:37" ht="12.75">
      <c r="A22" s="2"/>
      <c r="B22" s="11" t="s">
        <v>55</v>
      </c>
      <c r="C22" s="29"/>
      <c r="D22" s="30"/>
      <c r="E22" s="30"/>
      <c r="F22" s="12"/>
      <c r="G22" s="31"/>
      <c r="H22" s="43"/>
      <c r="I22" s="2"/>
      <c r="J22" s="2"/>
      <c r="K22" s="2"/>
      <c r="L22" s="2"/>
      <c r="M22" s="2"/>
      <c r="N22" s="2"/>
      <c r="O22" s="2"/>
      <c r="P22" s="633"/>
      <c r="Q22" s="633"/>
      <c r="R22" s="633"/>
      <c r="T22" s="668">
        <f>T21-U21</f>
        <v>-150500</v>
      </c>
      <c r="AG22" s="473"/>
      <c r="AH22" s="620"/>
      <c r="AI22" s="620"/>
      <c r="AJ22" s="620"/>
      <c r="AK22" s="620"/>
    </row>
    <row r="23" spans="1:37" ht="12.75">
      <c r="A23" s="2"/>
      <c r="B23" s="11" t="s">
        <v>56</v>
      </c>
      <c r="C23" s="29"/>
      <c r="D23" s="30"/>
      <c r="E23" s="30"/>
      <c r="F23" s="12"/>
      <c r="G23" s="31"/>
      <c r="H23" s="43"/>
      <c r="I23" s="2"/>
      <c r="J23" s="2"/>
      <c r="K23" s="2"/>
      <c r="L23" s="2"/>
      <c r="M23" s="2"/>
      <c r="N23" s="2"/>
      <c r="O23" s="2"/>
      <c r="P23" s="633"/>
      <c r="Q23" s="633"/>
      <c r="R23" s="633"/>
      <c r="T23" s="670">
        <f>T22*0.03</f>
        <v>-4515</v>
      </c>
      <c r="AG23" s="473"/>
      <c r="AH23" s="620"/>
      <c r="AI23" s="620"/>
      <c r="AJ23" s="620"/>
      <c r="AK23" s="620"/>
    </row>
    <row r="24" spans="1:37" ht="12.75">
      <c r="A24" s="2"/>
      <c r="B24" s="11" t="s">
        <v>50</v>
      </c>
      <c r="C24" s="36"/>
      <c r="D24" s="36"/>
      <c r="E24" s="36"/>
      <c r="F24" s="37">
        <f>SUM(F20:F23)</f>
        <v>0</v>
      </c>
      <c r="G24" s="31"/>
      <c r="H24" s="43"/>
      <c r="I24" s="2"/>
      <c r="J24" s="2"/>
      <c r="K24" s="2"/>
      <c r="L24" s="2"/>
      <c r="M24" s="2"/>
      <c r="N24" s="2"/>
      <c r="O24" s="2"/>
      <c r="P24" s="633"/>
      <c r="Q24" s="633"/>
      <c r="R24" s="633"/>
      <c r="T24" s="670">
        <f>MIN(T23,T20)</f>
        <v>-4515</v>
      </c>
      <c r="AG24" s="473"/>
      <c r="AH24" s="620"/>
      <c r="AI24" s="620"/>
      <c r="AJ24" s="620"/>
      <c r="AK24" s="620"/>
    </row>
    <row r="25" spans="1:37" ht="5.25" customHeight="1">
      <c r="A25" s="2"/>
      <c r="B25" s="11"/>
      <c r="C25" s="29"/>
      <c r="D25" s="30"/>
      <c r="E25" s="30"/>
      <c r="F25" s="30"/>
      <c r="G25" s="31"/>
      <c r="H25" s="43"/>
      <c r="I25" s="2"/>
      <c r="J25" s="2"/>
      <c r="K25" s="2"/>
      <c r="L25" s="2"/>
      <c r="M25" s="2"/>
      <c r="N25" s="2"/>
      <c r="O25" s="2"/>
      <c r="P25" s="633"/>
      <c r="Q25" s="633"/>
      <c r="R25" s="633"/>
      <c r="AG25" s="473"/>
      <c r="AH25" s="620"/>
      <c r="AI25" s="620"/>
      <c r="AJ25" s="620"/>
      <c r="AK25" s="620"/>
    </row>
    <row r="26" spans="1:37" ht="12.75">
      <c r="A26" s="2"/>
      <c r="B26" s="25" t="s">
        <v>57</v>
      </c>
      <c r="C26" s="29"/>
      <c r="D26" s="30"/>
      <c r="E26" s="30"/>
      <c r="F26" s="35"/>
      <c r="G26" s="38"/>
      <c r="H26" s="43"/>
      <c r="I26" s="43"/>
      <c r="J26" s="43"/>
      <c r="K26" s="43"/>
      <c r="L26" s="43"/>
      <c r="M26" s="2"/>
      <c r="N26" s="2"/>
      <c r="O26" s="2"/>
      <c r="P26" s="633"/>
      <c r="Q26" s="633"/>
      <c r="R26" s="633"/>
      <c r="T26" s="670">
        <f>T17-T24</f>
        <v>4515</v>
      </c>
      <c r="AG26" s="473"/>
      <c r="AH26" s="620"/>
      <c r="AI26" s="620"/>
      <c r="AJ26" s="620"/>
      <c r="AK26" s="620"/>
    </row>
    <row r="27" spans="1:37" ht="12.75">
      <c r="A27" s="2"/>
      <c r="B27" s="11" t="s">
        <v>58</v>
      </c>
      <c r="C27" s="29"/>
      <c r="D27" s="30"/>
      <c r="E27" s="30"/>
      <c r="F27" s="12"/>
      <c r="G27" s="31"/>
      <c r="H27" s="43"/>
      <c r="I27" s="43"/>
      <c r="J27" s="43"/>
      <c r="K27" s="43"/>
      <c r="L27" s="43"/>
      <c r="M27" s="2"/>
      <c r="N27" s="2"/>
      <c r="O27" s="2"/>
      <c r="P27" s="633"/>
      <c r="Q27" s="633"/>
      <c r="R27" s="633"/>
      <c r="AG27" s="473"/>
      <c r="AH27" s="620"/>
      <c r="AI27" s="620"/>
      <c r="AJ27" s="620"/>
      <c r="AK27" s="620"/>
    </row>
    <row r="28" spans="1:37" ht="12.75">
      <c r="A28" s="2"/>
      <c r="B28" s="11" t="s">
        <v>59</v>
      </c>
      <c r="C28" s="29"/>
      <c r="D28" s="30"/>
      <c r="E28" s="30"/>
      <c r="F28" s="12"/>
      <c r="G28" s="31"/>
      <c r="H28" s="43"/>
      <c r="I28" s="49"/>
      <c r="J28" s="48"/>
      <c r="K28" s="50"/>
      <c r="L28" s="51"/>
      <c r="M28" s="2"/>
      <c r="N28" s="2"/>
      <c r="O28" s="2"/>
      <c r="P28" s="633"/>
      <c r="Q28" s="633"/>
      <c r="R28" s="633"/>
      <c r="T28" s="473">
        <f>IF(T18&lt;T17,T26,T17)</f>
        <v>0</v>
      </c>
      <c r="AG28" s="473"/>
      <c r="AH28" s="620"/>
      <c r="AI28" s="620"/>
      <c r="AJ28" s="620"/>
      <c r="AK28" s="620"/>
    </row>
    <row r="29" spans="1:37" ht="12.75">
      <c r="A29" s="2"/>
      <c r="B29" s="11" t="s">
        <v>60</v>
      </c>
      <c r="C29" s="29"/>
      <c r="D29" s="30"/>
      <c r="E29" s="30"/>
      <c r="F29" s="12"/>
      <c r="G29" s="31"/>
      <c r="H29" s="43"/>
      <c r="I29" s="500" t="s">
        <v>65</v>
      </c>
      <c r="J29" s="48"/>
      <c r="K29" s="50"/>
      <c r="L29" s="51" t="str">
        <f>IF(L30&gt;L32,"Itemized","Standard")</f>
        <v>Standard</v>
      </c>
      <c r="M29" s="2"/>
      <c r="N29" s="2"/>
      <c r="O29" s="2"/>
      <c r="P29" s="633"/>
      <c r="Q29" s="633"/>
      <c r="R29" s="633"/>
      <c r="AG29" s="473"/>
      <c r="AH29" s="620"/>
      <c r="AI29" s="620"/>
      <c r="AJ29" s="620"/>
      <c r="AK29" s="620"/>
    </row>
    <row r="30" spans="1:37" ht="15" customHeight="1">
      <c r="A30" s="2"/>
      <c r="B30" s="11" t="s">
        <v>50</v>
      </c>
      <c r="C30" s="29"/>
      <c r="D30" s="29"/>
      <c r="E30" s="29"/>
      <c r="F30" s="37">
        <f>SUM(F27:F29)</f>
        <v>0</v>
      </c>
      <c r="G30" s="31"/>
      <c r="H30" s="43"/>
      <c r="I30" s="499" t="s">
        <v>44</v>
      </c>
      <c r="J30" s="493"/>
      <c r="K30" s="494"/>
      <c r="L30" s="495">
        <f>X10</f>
        <v>0</v>
      </c>
      <c r="M30" s="2"/>
      <c r="N30" s="2"/>
      <c r="O30" s="2"/>
      <c r="P30" s="633"/>
      <c r="Q30" s="633"/>
      <c r="R30" s="633"/>
      <c r="AG30" s="473"/>
      <c r="AH30" s="620"/>
      <c r="AI30" s="620"/>
      <c r="AJ30" s="620"/>
      <c r="AK30" s="620"/>
    </row>
    <row r="31" spans="1:37" ht="1.5" customHeight="1">
      <c r="A31" s="2"/>
      <c r="B31" s="11"/>
      <c r="C31" s="29"/>
      <c r="D31" s="30"/>
      <c r="E31" s="30"/>
      <c r="F31" s="30"/>
      <c r="G31" s="31"/>
      <c r="H31" s="43"/>
      <c r="I31" s="500"/>
      <c r="J31" s="14"/>
      <c r="K31" s="50"/>
      <c r="L31" s="492"/>
      <c r="M31" s="2"/>
      <c r="N31" s="2"/>
      <c r="O31" s="2"/>
      <c r="P31" s="633"/>
      <c r="Q31" s="633"/>
      <c r="R31" s="633"/>
      <c r="AG31" s="473"/>
      <c r="AH31" s="620"/>
      <c r="AI31" s="620"/>
      <c r="AJ31" s="620"/>
      <c r="AK31" s="620"/>
    </row>
    <row r="32" spans="1:37" ht="12.75">
      <c r="A32" s="2"/>
      <c r="B32" s="25" t="s">
        <v>61</v>
      </c>
      <c r="C32" s="29"/>
      <c r="D32" s="30"/>
      <c r="E32" s="30"/>
      <c r="F32" s="35"/>
      <c r="G32" s="31"/>
      <c r="H32" s="43"/>
      <c r="I32" s="501" t="s">
        <v>34</v>
      </c>
      <c r="J32" s="496"/>
      <c r="K32" s="497"/>
      <c r="L32" s="498">
        <f>X11</f>
        <v>10300</v>
      </c>
      <c r="M32" s="2"/>
      <c r="N32" s="2"/>
      <c r="O32" s="2"/>
      <c r="P32" s="633"/>
      <c r="Q32" s="633"/>
      <c r="R32" s="633"/>
      <c r="T32" s="473" t="s">
        <v>444</v>
      </c>
      <c r="AG32" s="473"/>
      <c r="AH32" s="620"/>
      <c r="AI32" s="620"/>
      <c r="AJ32" s="620"/>
      <c r="AK32" s="620"/>
    </row>
    <row r="33" spans="1:37" ht="12.75">
      <c r="A33" s="2"/>
      <c r="B33" s="11" t="s">
        <v>62</v>
      </c>
      <c r="C33" s="29"/>
      <c r="D33" s="30"/>
      <c r="E33" s="30"/>
      <c r="F33" s="12"/>
      <c r="G33" s="31"/>
      <c r="H33" s="43"/>
      <c r="I33" s="43"/>
      <c r="J33" s="43"/>
      <c r="K33" s="2"/>
      <c r="L33" s="2"/>
      <c r="M33" s="2"/>
      <c r="N33" s="2"/>
      <c r="O33" s="2"/>
      <c r="P33" s="633"/>
      <c r="Q33" s="633"/>
      <c r="R33" s="633"/>
      <c r="AG33" s="473"/>
      <c r="AH33" s="620"/>
      <c r="AI33" s="620"/>
      <c r="AJ33" s="620"/>
      <c r="AK33" s="620"/>
    </row>
    <row r="34" spans="1:37" ht="12.75">
      <c r="A34" s="2"/>
      <c r="B34" s="11" t="s">
        <v>63</v>
      </c>
      <c r="C34" s="29"/>
      <c r="D34" s="30"/>
      <c r="E34" s="30"/>
      <c r="F34" s="12"/>
      <c r="G34" s="31"/>
      <c r="H34" s="43"/>
      <c r="I34" s="43"/>
      <c r="J34" s="43"/>
      <c r="K34" s="2"/>
      <c r="L34" s="2"/>
      <c r="M34" s="2"/>
      <c r="N34" s="2"/>
      <c r="O34" s="2"/>
      <c r="P34" s="633"/>
      <c r="Q34" s="633"/>
      <c r="R34" s="633"/>
      <c r="AG34" s="473"/>
      <c r="AH34" s="620"/>
      <c r="AI34" s="620"/>
      <c r="AJ34" s="620"/>
      <c r="AK34" s="620"/>
    </row>
    <row r="35" spans="1:37" ht="12.75">
      <c r="A35" s="2"/>
      <c r="B35" s="11" t="s">
        <v>64</v>
      </c>
      <c r="C35" s="29"/>
      <c r="D35" s="30"/>
      <c r="E35" s="30"/>
      <c r="F35" s="12"/>
      <c r="G35" s="31"/>
      <c r="H35" s="43"/>
      <c r="I35" s="43"/>
      <c r="J35" s="43"/>
      <c r="K35" s="2"/>
      <c r="L35" s="2"/>
      <c r="M35" s="2"/>
      <c r="N35" s="2"/>
      <c r="O35" s="2"/>
      <c r="P35" s="633"/>
      <c r="Q35" s="633"/>
      <c r="R35" s="633"/>
      <c r="AG35" s="473"/>
      <c r="AH35" s="620"/>
      <c r="AI35" s="620"/>
      <c r="AJ35" s="620"/>
      <c r="AK35" s="620"/>
    </row>
    <row r="36" spans="1:37" ht="12.75">
      <c r="A36" s="2"/>
      <c r="B36" s="11" t="s">
        <v>50</v>
      </c>
      <c r="C36" s="29"/>
      <c r="D36" s="29"/>
      <c r="E36" s="29"/>
      <c r="F36" s="37">
        <f>SUM(F33:F35)</f>
        <v>0</v>
      </c>
      <c r="G36" s="31"/>
      <c r="H36" s="43"/>
      <c r="I36" s="43"/>
      <c r="J36" s="43"/>
      <c r="K36" s="2"/>
      <c r="L36" s="2"/>
      <c r="M36" s="2"/>
      <c r="N36" s="2"/>
      <c r="O36" s="2"/>
      <c r="P36" s="633"/>
      <c r="Q36" s="633"/>
      <c r="R36" s="633"/>
      <c r="AG36" s="473"/>
      <c r="AH36" s="620"/>
      <c r="AI36" s="620"/>
      <c r="AJ36" s="620"/>
      <c r="AK36" s="620"/>
    </row>
    <row r="37" spans="1:37" ht="5.25" customHeight="1">
      <c r="A37" s="2"/>
      <c r="B37" s="11"/>
      <c r="C37" s="29"/>
      <c r="D37" s="30"/>
      <c r="E37" s="30"/>
      <c r="F37" s="39"/>
      <c r="G37" s="31"/>
      <c r="H37" s="43"/>
      <c r="I37" s="43"/>
      <c r="J37" s="43"/>
      <c r="K37" s="2"/>
      <c r="L37" s="2"/>
      <c r="M37" s="2"/>
      <c r="N37" s="2"/>
      <c r="O37" s="2"/>
      <c r="P37" s="633"/>
      <c r="Q37" s="633"/>
      <c r="R37" s="633"/>
      <c r="AG37" s="473"/>
      <c r="AH37" s="620"/>
      <c r="AI37" s="620"/>
      <c r="AJ37" s="620"/>
      <c r="AK37" s="620"/>
    </row>
    <row r="38" spans="1:37" ht="12" customHeight="1">
      <c r="A38" s="2"/>
      <c r="B38" s="512" t="s">
        <v>327</v>
      </c>
      <c r="C38" s="29"/>
      <c r="D38" s="30"/>
      <c r="E38" s="30"/>
      <c r="F38" s="12"/>
      <c r="G38" s="31"/>
      <c r="H38" s="43"/>
      <c r="I38" s="43"/>
      <c r="J38" s="43"/>
      <c r="K38" s="2"/>
      <c r="L38" s="2"/>
      <c r="M38" s="2"/>
      <c r="N38" s="2"/>
      <c r="O38" s="2"/>
      <c r="P38" s="633"/>
      <c r="Q38" s="633"/>
      <c r="R38" s="633"/>
      <c r="AG38" s="473"/>
      <c r="AH38" s="620"/>
      <c r="AI38" s="620"/>
      <c r="AJ38" s="620"/>
      <c r="AK38" s="620"/>
    </row>
    <row r="39" spans="1:37" ht="5.25" customHeight="1">
      <c r="A39" s="2"/>
      <c r="B39" s="11"/>
      <c r="C39" s="29"/>
      <c r="D39" s="30"/>
      <c r="E39" s="30"/>
      <c r="F39" s="39"/>
      <c r="G39" s="31"/>
      <c r="H39" s="43"/>
      <c r="I39" s="43"/>
      <c r="J39" s="43"/>
      <c r="K39" s="2"/>
      <c r="L39" s="2"/>
      <c r="M39" s="2"/>
      <c r="N39" s="2"/>
      <c r="O39" s="2"/>
      <c r="P39" s="633"/>
      <c r="Q39" s="633"/>
      <c r="R39" s="633"/>
      <c r="AG39" s="473"/>
      <c r="AH39" s="620"/>
      <c r="AI39" s="620"/>
      <c r="AJ39" s="620"/>
      <c r="AK39" s="620"/>
    </row>
    <row r="40" spans="1:37" ht="12" customHeight="1">
      <c r="A40" s="2"/>
      <c r="B40" s="25" t="s">
        <v>370</v>
      </c>
      <c r="C40" s="29"/>
      <c r="D40" s="30"/>
      <c r="E40" s="30"/>
      <c r="F40" s="39"/>
      <c r="G40" s="31"/>
      <c r="H40" s="43"/>
      <c r="I40" s="43"/>
      <c r="J40" s="43"/>
      <c r="K40" s="2"/>
      <c r="L40" s="2"/>
      <c r="M40" s="2"/>
      <c r="N40" s="2"/>
      <c r="O40" s="2"/>
      <c r="P40" s="633"/>
      <c r="Q40" s="633"/>
      <c r="R40" s="633"/>
      <c r="AG40" s="473"/>
      <c r="AH40" s="620"/>
      <c r="AI40" s="620"/>
      <c r="AJ40" s="620"/>
      <c r="AK40" s="620"/>
    </row>
    <row r="41" spans="1:37" ht="12" customHeight="1">
      <c r="A41" s="2"/>
      <c r="B41" s="11" t="s">
        <v>366</v>
      </c>
      <c r="C41" s="29"/>
      <c r="D41" s="30"/>
      <c r="E41" s="30"/>
      <c r="F41" s="12"/>
      <c r="G41" s="31"/>
      <c r="H41" s="43"/>
      <c r="I41" s="43"/>
      <c r="J41" s="43"/>
      <c r="K41" s="2"/>
      <c r="L41" s="2"/>
      <c r="M41" s="2"/>
      <c r="N41" s="2"/>
      <c r="O41" s="2"/>
      <c r="P41" s="633"/>
      <c r="Q41" s="633"/>
      <c r="R41" s="633"/>
      <c r="AG41" s="473"/>
      <c r="AH41" s="620"/>
      <c r="AI41" s="620"/>
      <c r="AJ41" s="620"/>
      <c r="AK41" s="620"/>
    </row>
    <row r="42" spans="1:35" ht="12.75">
      <c r="A42" s="2"/>
      <c r="B42" s="11" t="s">
        <v>367</v>
      </c>
      <c r="C42" s="29"/>
      <c r="D42" s="30"/>
      <c r="E42" s="30"/>
      <c r="F42" s="12"/>
      <c r="G42" s="31"/>
      <c r="H42" s="43"/>
      <c r="I42" s="43"/>
      <c r="J42" s="43"/>
      <c r="K42" s="2"/>
      <c r="L42" s="2"/>
      <c r="M42" s="2"/>
      <c r="N42" s="2"/>
      <c r="O42" s="2"/>
      <c r="P42" s="2"/>
      <c r="Q42" s="2"/>
      <c r="R42" s="2"/>
      <c r="AG42" s="473"/>
      <c r="AH42" s="615"/>
      <c r="AI42" s="615"/>
    </row>
    <row r="43" spans="1:35" ht="12.75">
      <c r="A43" s="2"/>
      <c r="B43" s="11" t="s">
        <v>368</v>
      </c>
      <c r="C43" s="29"/>
      <c r="D43" s="30"/>
      <c r="E43" s="30"/>
      <c r="F43" s="12"/>
      <c r="G43" s="31"/>
      <c r="H43" s="43"/>
      <c r="I43" s="43"/>
      <c r="J43" s="43"/>
      <c r="K43" s="2"/>
      <c r="L43" s="2"/>
      <c r="M43" s="2"/>
      <c r="N43" s="2"/>
      <c r="O43" s="2"/>
      <c r="P43" s="2"/>
      <c r="Q43" s="2"/>
      <c r="R43" s="2"/>
      <c r="AG43" s="615"/>
      <c r="AH43" s="615"/>
      <c r="AI43" s="615"/>
    </row>
    <row r="44" spans="1:35" ht="12.75">
      <c r="A44" s="2"/>
      <c r="B44" s="11" t="s">
        <v>369</v>
      </c>
      <c r="C44" s="29"/>
      <c r="D44" s="30"/>
      <c r="E44" s="30"/>
      <c r="F44" s="12"/>
      <c r="G44" s="31"/>
      <c r="H44" s="43"/>
      <c r="I44" s="43"/>
      <c r="J44" s="43"/>
      <c r="K44" s="2"/>
      <c r="L44" s="2"/>
      <c r="M44" s="2"/>
      <c r="N44" s="2"/>
      <c r="O44" s="2"/>
      <c r="P44" s="2"/>
      <c r="Q44" s="2"/>
      <c r="R44" s="2"/>
      <c r="AG44" s="615"/>
      <c r="AH44" s="615"/>
      <c r="AI44" s="615"/>
    </row>
    <row r="45" spans="1:35" ht="12.75">
      <c r="A45" s="2"/>
      <c r="B45" s="704" t="s">
        <v>51</v>
      </c>
      <c r="C45" s="705"/>
      <c r="D45" s="30"/>
      <c r="E45" s="30"/>
      <c r="F45" s="567">
        <f>IF((SUM(F41:F44)-F11*0.02)&lt;0,0,SUM(F41:F44)-F11*0.02)</f>
        <v>0</v>
      </c>
      <c r="G45" s="31"/>
      <c r="H45" s="566"/>
      <c r="I45" s="43"/>
      <c r="J45" s="43"/>
      <c r="K45" s="2"/>
      <c r="L45" s="2"/>
      <c r="M45" s="2"/>
      <c r="N45" s="2"/>
      <c r="O45" s="2"/>
      <c r="P45" s="2"/>
      <c r="Q45" s="2"/>
      <c r="R45" s="2"/>
      <c r="AG45" s="615"/>
      <c r="AH45" s="615"/>
      <c r="AI45" s="615"/>
    </row>
    <row r="46" spans="1:35" ht="5.25" customHeight="1">
      <c r="A46" s="2"/>
      <c r="B46" s="11"/>
      <c r="C46" s="29"/>
      <c r="D46" s="30"/>
      <c r="E46" s="30"/>
      <c r="F46" s="30"/>
      <c r="G46" s="31"/>
      <c r="H46" s="43"/>
      <c r="I46" s="43"/>
      <c r="J46" s="43"/>
      <c r="K46" s="2"/>
      <c r="L46" s="2"/>
      <c r="M46" s="2"/>
      <c r="N46" s="2"/>
      <c r="O46" s="2"/>
      <c r="P46" s="2"/>
      <c r="Q46" s="2"/>
      <c r="R46" s="2"/>
      <c r="AG46" s="615"/>
      <c r="AH46" s="615"/>
      <c r="AI46" s="615"/>
    </row>
    <row r="47" spans="1:35" ht="12.75">
      <c r="A47" s="2"/>
      <c r="B47" s="512" t="s">
        <v>328</v>
      </c>
      <c r="C47" s="29"/>
      <c r="D47" s="30"/>
      <c r="E47" s="30"/>
      <c r="F47" s="30"/>
      <c r="G47" s="31"/>
      <c r="H47" s="43"/>
      <c r="I47" s="43"/>
      <c r="J47" s="43"/>
      <c r="K47" s="2"/>
      <c r="L47" s="2"/>
      <c r="M47" s="2"/>
      <c r="N47" s="2"/>
      <c r="O47" s="2"/>
      <c r="P47" s="2"/>
      <c r="Q47" s="2"/>
      <c r="R47" s="2"/>
      <c r="AG47" s="615"/>
      <c r="AH47" s="615"/>
      <c r="AI47" s="615"/>
    </row>
    <row r="48" spans="1:35" ht="13.5" customHeight="1">
      <c r="A48" s="2"/>
      <c r="B48" s="11" t="s">
        <v>371</v>
      </c>
      <c r="C48" s="29"/>
      <c r="D48" s="30"/>
      <c r="E48" s="30"/>
      <c r="F48" s="12"/>
      <c r="G48" s="31"/>
      <c r="H48" s="43"/>
      <c r="I48" s="43"/>
      <c r="J48" s="43"/>
      <c r="K48" s="2"/>
      <c r="L48" s="2"/>
      <c r="M48" s="2"/>
      <c r="N48" s="2"/>
      <c r="O48" s="2"/>
      <c r="P48" s="2"/>
      <c r="Q48" s="2"/>
      <c r="R48" s="2"/>
      <c r="AG48" s="615"/>
      <c r="AH48" s="615"/>
      <c r="AI48" s="615"/>
    </row>
    <row r="49" spans="1:35" ht="13.5" customHeight="1">
      <c r="A49" s="2"/>
      <c r="B49" s="11" t="s">
        <v>35</v>
      </c>
      <c r="C49" s="29"/>
      <c r="D49" s="30"/>
      <c r="E49" s="30"/>
      <c r="F49" s="12"/>
      <c r="G49" s="31"/>
      <c r="H49" s="43"/>
      <c r="I49" s="43"/>
      <c r="J49" s="43"/>
      <c r="K49" s="2"/>
      <c r="L49" s="2"/>
      <c r="M49" s="2"/>
      <c r="N49" s="2"/>
      <c r="O49" s="2"/>
      <c r="P49" s="2"/>
      <c r="Q49" s="2"/>
      <c r="R49" s="2"/>
      <c r="AG49" s="615"/>
      <c r="AH49" s="615"/>
      <c r="AI49" s="615"/>
    </row>
    <row r="50" spans="1:35" ht="5.25" customHeight="1">
      <c r="A50" s="2"/>
      <c r="B50" s="11"/>
      <c r="C50" s="29"/>
      <c r="D50" s="30"/>
      <c r="E50" s="30"/>
      <c r="F50" s="30"/>
      <c r="G50" s="31"/>
      <c r="H50" s="43"/>
      <c r="I50" s="43"/>
      <c r="J50" s="43"/>
      <c r="K50" s="2"/>
      <c r="L50" s="2"/>
      <c r="M50" s="2"/>
      <c r="N50" s="2"/>
      <c r="O50" s="2"/>
      <c r="P50" s="2"/>
      <c r="Q50" s="2"/>
      <c r="R50" s="2"/>
      <c r="AG50" s="615"/>
      <c r="AH50" s="615"/>
      <c r="AI50" s="615"/>
    </row>
    <row r="51" spans="1:35" ht="12.75">
      <c r="A51" s="2"/>
      <c r="B51" s="706" t="s">
        <v>329</v>
      </c>
      <c r="C51" s="707"/>
      <c r="D51" s="707"/>
      <c r="E51" s="40"/>
      <c r="F51" s="41">
        <f>IF(F11&gt;U21,T28,F17+F24+F30+F36+F38+F45+F48+F49)</f>
        <v>0</v>
      </c>
      <c r="G51" s="42"/>
      <c r="H51" s="43"/>
      <c r="I51" s="43"/>
      <c r="J51" s="43"/>
      <c r="K51" s="2"/>
      <c r="L51" s="2"/>
      <c r="M51" s="2"/>
      <c r="N51" s="2"/>
      <c r="O51" s="2"/>
      <c r="P51" s="2"/>
      <c r="Q51" s="2"/>
      <c r="R51" s="2"/>
      <c r="AG51" s="615"/>
      <c r="AH51" s="615"/>
      <c r="AI51" s="615"/>
    </row>
    <row r="52" spans="1:35" ht="12.75">
      <c r="A52" s="2"/>
      <c r="B52" s="43"/>
      <c r="C52" s="44"/>
      <c r="D52" s="43"/>
      <c r="E52" s="43"/>
      <c r="F52" s="45"/>
      <c r="G52" s="43"/>
      <c r="H52" s="43"/>
      <c r="I52" s="43"/>
      <c r="J52" s="43"/>
      <c r="K52" s="2"/>
      <c r="L52" s="2"/>
      <c r="M52" s="2"/>
      <c r="N52" s="2"/>
      <c r="O52" s="2"/>
      <c r="P52" s="2"/>
      <c r="Q52" s="2"/>
      <c r="R52" s="2"/>
      <c r="AG52" s="615"/>
      <c r="AH52" s="615"/>
      <c r="AI52" s="615"/>
    </row>
    <row r="53" spans="1:35" ht="12.75">
      <c r="A53" s="2"/>
      <c r="B53" s="2"/>
      <c r="C53" s="2"/>
      <c r="D53" s="2"/>
      <c r="E53" s="2"/>
      <c r="F53" s="2"/>
      <c r="G53" s="46"/>
      <c r="H53" s="43"/>
      <c r="I53" s="43"/>
      <c r="J53" s="43"/>
      <c r="K53" s="2"/>
      <c r="L53" s="2"/>
      <c r="M53" s="2"/>
      <c r="N53" s="2"/>
      <c r="O53" s="2"/>
      <c r="P53" s="2"/>
      <c r="Q53" s="2"/>
      <c r="R53" s="2"/>
      <c r="AG53" s="615"/>
      <c r="AH53" s="615"/>
      <c r="AI53" s="615"/>
    </row>
    <row r="54" spans="1:35" ht="12.75">
      <c r="A54" s="2"/>
      <c r="B54" s="2"/>
      <c r="C54" s="2"/>
      <c r="D54" s="2"/>
      <c r="E54" s="2"/>
      <c r="F54" s="2"/>
      <c r="G54" s="43"/>
      <c r="H54" s="43"/>
      <c r="I54" s="43"/>
      <c r="J54" s="43"/>
      <c r="K54" s="2"/>
      <c r="L54" s="2"/>
      <c r="M54" s="2"/>
      <c r="N54" s="2"/>
      <c r="O54" s="2"/>
      <c r="P54" s="2"/>
      <c r="Q54" s="2"/>
      <c r="R54" s="2"/>
      <c r="AG54" s="615"/>
      <c r="AH54" s="615"/>
      <c r="AI54" s="615"/>
    </row>
    <row r="55" spans="1:35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AG55" s="615"/>
      <c r="AH55" s="615"/>
      <c r="AI55" s="615"/>
    </row>
    <row r="56" spans="1:35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AG56" s="615"/>
      <c r="AH56" s="615"/>
      <c r="AI56" s="615"/>
    </row>
    <row r="57" spans="1:35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AG57" s="615"/>
      <c r="AH57" s="615"/>
      <c r="AI57" s="615"/>
    </row>
    <row r="58" spans="1:35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AG58" s="615"/>
      <c r="AH58" s="615"/>
      <c r="AI58" s="615"/>
    </row>
    <row r="59" spans="1:35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AG59" s="615"/>
      <c r="AH59" s="615"/>
      <c r="AI59" s="615"/>
    </row>
    <row r="60" spans="1:35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AG60" s="615"/>
      <c r="AH60" s="615"/>
      <c r="AI60" s="615"/>
    </row>
    <row r="61" spans="1:35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AG61" s="615"/>
      <c r="AH61" s="615"/>
      <c r="AI61" s="615"/>
    </row>
    <row r="62" spans="1:35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AG62" s="615"/>
      <c r="AH62" s="615"/>
      <c r="AI62" s="615"/>
    </row>
    <row r="63" spans="33:35" ht="12.75">
      <c r="AG63" s="615"/>
      <c r="AH63" s="615"/>
      <c r="AI63" s="615"/>
    </row>
    <row r="64" spans="33:35" ht="12.75">
      <c r="AG64" s="615"/>
      <c r="AH64" s="615"/>
      <c r="AI64" s="615"/>
    </row>
    <row r="65" spans="33:35" ht="12.75">
      <c r="AG65" s="615"/>
      <c r="AH65" s="615"/>
      <c r="AI65" s="615"/>
    </row>
    <row r="66" spans="33:35" ht="12.75">
      <c r="AG66" s="615"/>
      <c r="AH66" s="615"/>
      <c r="AI66" s="615"/>
    </row>
    <row r="67" spans="33:35" ht="12.75">
      <c r="AG67" s="615"/>
      <c r="AH67" s="615"/>
      <c r="AI67" s="615"/>
    </row>
    <row r="68" spans="33:35" ht="12.75">
      <c r="AG68" s="615"/>
      <c r="AH68" s="615"/>
      <c r="AI68" s="615"/>
    </row>
    <row r="69" spans="33:35" ht="12.75">
      <c r="AG69" s="615"/>
      <c r="AH69" s="615"/>
      <c r="AI69" s="615"/>
    </row>
    <row r="70" spans="33:35" ht="12.75">
      <c r="AG70" s="615"/>
      <c r="AH70" s="615"/>
      <c r="AI70" s="615"/>
    </row>
    <row r="71" spans="33:35" ht="12.75">
      <c r="AG71" s="615"/>
      <c r="AH71" s="615"/>
      <c r="AI71" s="615"/>
    </row>
    <row r="72" spans="33:35" ht="12.75">
      <c r="AG72" s="615"/>
      <c r="AH72" s="615"/>
      <c r="AI72" s="615"/>
    </row>
    <row r="73" spans="33:35" ht="12.75">
      <c r="AG73" s="615"/>
      <c r="AH73" s="615"/>
      <c r="AI73" s="615"/>
    </row>
    <row r="74" spans="33:35" ht="12.75">
      <c r="AG74" s="615"/>
      <c r="AH74" s="615"/>
      <c r="AI74" s="615"/>
    </row>
    <row r="75" spans="33:35" ht="12.75">
      <c r="AG75" s="615"/>
      <c r="AH75" s="615"/>
      <c r="AI75" s="615"/>
    </row>
    <row r="76" spans="33:35" ht="12.75">
      <c r="AG76" s="615"/>
      <c r="AH76" s="615"/>
      <c r="AI76" s="615"/>
    </row>
    <row r="77" spans="33:35" ht="12.75">
      <c r="AG77" s="615"/>
      <c r="AH77" s="615"/>
      <c r="AI77" s="615"/>
    </row>
    <row r="78" spans="33:35" ht="12.75">
      <c r="AG78" s="615"/>
      <c r="AH78" s="615"/>
      <c r="AI78" s="615"/>
    </row>
    <row r="79" spans="33:35" ht="12.75">
      <c r="AG79" s="615"/>
      <c r="AH79" s="615"/>
      <c r="AI79" s="615"/>
    </row>
    <row r="80" spans="33:35" ht="12.75">
      <c r="AG80" s="615"/>
      <c r="AH80" s="615"/>
      <c r="AI80" s="615"/>
    </row>
    <row r="81" spans="33:35" ht="12.75">
      <c r="AG81" s="615"/>
      <c r="AH81" s="615"/>
      <c r="AI81" s="615"/>
    </row>
    <row r="82" spans="33:35" ht="12.75">
      <c r="AG82" s="615"/>
      <c r="AH82" s="615"/>
      <c r="AI82" s="615"/>
    </row>
    <row r="83" spans="33:35" ht="12.75">
      <c r="AG83" s="615"/>
      <c r="AH83" s="615"/>
      <c r="AI83" s="615"/>
    </row>
    <row r="84" spans="33:35" ht="12.75">
      <c r="AG84" s="615"/>
      <c r="AH84" s="615"/>
      <c r="AI84" s="615"/>
    </row>
    <row r="85" spans="33:35" ht="12.75">
      <c r="AG85" s="615"/>
      <c r="AH85" s="615"/>
      <c r="AI85" s="615"/>
    </row>
    <row r="86" spans="33:35" ht="12.75">
      <c r="AG86" s="615"/>
      <c r="AH86" s="615"/>
      <c r="AI86" s="615"/>
    </row>
  </sheetData>
  <sheetProtection password="9C9F" sheet="1" objects="1" scenarios="1" formatCells="0" formatColumns="0" formatRows="0"/>
  <mergeCells count="3">
    <mergeCell ref="B17:C17"/>
    <mergeCell ref="B45:C45"/>
    <mergeCell ref="B51:D51"/>
  </mergeCells>
  <conditionalFormatting sqref="L29">
    <cfRule type="expression" priority="1" dxfId="1" stopIfTrue="1">
      <formula>$L$29="Itemized"</formula>
    </cfRule>
  </conditionalFormatting>
  <printOptions/>
  <pageMargins left="0.26" right="0.28" top="1" bottom="1" header="0.5" footer="0.5"/>
  <pageSetup fitToHeight="1" fitToWidth="1" horizontalDpi="600" verticalDpi="600" orientation="portrait" scale="8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AH79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4.28125" style="52" customWidth="1"/>
    <col min="2" max="2" width="11.00390625" style="52" customWidth="1"/>
    <col min="3" max="3" width="31.57421875" style="52" customWidth="1"/>
    <col min="4" max="4" width="21.140625" style="52" customWidth="1"/>
    <col min="5" max="5" width="1.7109375" style="52" customWidth="1"/>
    <col min="6" max="6" width="11.140625" style="52" customWidth="1"/>
    <col min="7" max="7" width="2.28125" style="52" customWidth="1"/>
    <col min="8" max="8" width="9.140625" style="52" customWidth="1"/>
    <col min="9" max="9" width="5.00390625" style="52" customWidth="1"/>
    <col min="10" max="12" width="9.140625" style="52" customWidth="1"/>
    <col min="13" max="13" width="11.28125" style="52" bestFit="1" customWidth="1"/>
    <col min="14" max="14" width="10.140625" style="52" customWidth="1"/>
    <col min="15" max="19" width="9.140625" style="52" customWidth="1"/>
    <col min="20" max="33" width="9.140625" style="468" customWidth="1"/>
    <col min="34" max="16384" width="9.140625" style="52" customWidth="1"/>
  </cols>
  <sheetData>
    <row r="1" spans="1:2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469"/>
      <c r="U1" s="469"/>
    </row>
    <row r="2" spans="1:2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469"/>
      <c r="U2" s="469"/>
    </row>
    <row r="3" spans="1:2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469"/>
      <c r="U3" s="469"/>
    </row>
    <row r="4" spans="1:2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469"/>
      <c r="U4" s="469"/>
    </row>
    <row r="5" spans="1:21" ht="6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469"/>
      <c r="U5" s="469"/>
    </row>
    <row r="6" spans="1:32" ht="30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469"/>
      <c r="U6" s="581"/>
      <c r="V6" s="582"/>
      <c r="W6" s="582"/>
      <c r="X6" s="582"/>
      <c r="Y6" s="582"/>
      <c r="Z6" s="582"/>
      <c r="AA6" s="582"/>
      <c r="AB6" s="582"/>
      <c r="AC6" s="582"/>
      <c r="AD6" s="582"/>
      <c r="AE6" s="582"/>
      <c r="AF6" s="582"/>
    </row>
    <row r="7" spans="1:32" ht="5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469"/>
      <c r="U7" s="581"/>
      <c r="V7" s="582"/>
      <c r="W7" s="582"/>
      <c r="X7" s="582"/>
      <c r="Y7" s="582"/>
      <c r="Z7" s="582"/>
      <c r="AA7" s="582"/>
      <c r="AB7" s="582"/>
      <c r="AC7" s="582"/>
      <c r="AD7" s="582"/>
      <c r="AE7" s="582"/>
      <c r="AF7" s="582"/>
    </row>
    <row r="8" spans="1:32" ht="24" customHeight="1">
      <c r="A8" s="1"/>
      <c r="B8" s="3"/>
      <c r="C8" s="4"/>
      <c r="D8" s="4"/>
      <c r="E8" s="4"/>
      <c r="F8" s="4"/>
      <c r="G8" s="7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581"/>
      <c r="U8" s="581"/>
      <c r="V8" s="582"/>
      <c r="W8" s="582"/>
      <c r="X8" s="582"/>
      <c r="Y8" s="582"/>
      <c r="Z8" s="582"/>
      <c r="AA8" s="582"/>
      <c r="AB8" s="582"/>
      <c r="AC8" s="582"/>
      <c r="AD8" s="582"/>
      <c r="AE8" s="582"/>
      <c r="AF8" s="582"/>
    </row>
    <row r="9" spans="1:33" ht="12.75" customHeight="1">
      <c r="A9" s="1"/>
      <c r="B9" s="592" t="s">
        <v>415</v>
      </c>
      <c r="C9" s="5"/>
      <c r="D9" s="18"/>
      <c r="E9" s="18"/>
      <c r="F9" s="593" t="s">
        <v>41</v>
      </c>
      <c r="G9" s="8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542"/>
      <c r="U9" s="541"/>
      <c r="V9" s="542"/>
      <c r="W9" s="541"/>
      <c r="X9" s="542"/>
      <c r="Y9" s="542"/>
      <c r="Z9" s="542"/>
      <c r="AA9" s="541"/>
      <c r="AB9" s="542"/>
      <c r="AC9" s="542"/>
      <c r="AD9" s="542"/>
      <c r="AE9" s="542"/>
      <c r="AF9" s="542"/>
      <c r="AG9" s="542"/>
    </row>
    <row r="10" spans="1:33" ht="13.5" customHeight="1">
      <c r="A10" s="1"/>
      <c r="B10" s="708"/>
      <c r="C10" s="709"/>
      <c r="D10" s="710"/>
      <c r="E10" s="594"/>
      <c r="F10" s="595"/>
      <c r="G10" s="9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542"/>
      <c r="U10" s="542"/>
      <c r="V10" s="542"/>
      <c r="W10" s="542"/>
      <c r="X10" s="542"/>
      <c r="Y10" s="542"/>
      <c r="Z10" s="542"/>
      <c r="AA10" s="542"/>
      <c r="AB10" s="543"/>
      <c r="AC10" s="542"/>
      <c r="AD10" s="544"/>
      <c r="AE10" s="542"/>
      <c r="AF10" s="542"/>
      <c r="AG10" s="542"/>
    </row>
    <row r="11" spans="1:33" ht="13.5" customHeight="1">
      <c r="A11" s="1"/>
      <c r="B11" s="708"/>
      <c r="C11" s="709"/>
      <c r="D11" s="710"/>
      <c r="E11" s="594"/>
      <c r="F11" s="595"/>
      <c r="G11" s="9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542"/>
      <c r="U11" s="542"/>
      <c r="V11" s="542"/>
      <c r="W11" s="542"/>
      <c r="X11" s="542"/>
      <c r="Y11" s="542"/>
      <c r="Z11" s="542"/>
      <c r="AA11" s="542"/>
      <c r="AB11" s="543"/>
      <c r="AC11" s="542"/>
      <c r="AD11" s="544"/>
      <c r="AE11" s="542"/>
      <c r="AF11" s="542"/>
      <c r="AG11" s="542"/>
    </row>
    <row r="12" spans="1:33" ht="13.5" customHeight="1">
      <c r="A12" s="1"/>
      <c r="B12" s="708"/>
      <c r="C12" s="709"/>
      <c r="D12" s="710"/>
      <c r="E12" s="594"/>
      <c r="F12" s="595"/>
      <c r="G12" s="9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542"/>
      <c r="U12" s="542"/>
      <c r="V12" s="542"/>
      <c r="W12" s="542"/>
      <c r="X12" s="542"/>
      <c r="Y12" s="542"/>
      <c r="Z12" s="542"/>
      <c r="AA12" s="542"/>
      <c r="AB12" s="543"/>
      <c r="AC12" s="542"/>
      <c r="AD12" s="544"/>
      <c r="AE12" s="542"/>
      <c r="AF12" s="542"/>
      <c r="AG12" s="542"/>
    </row>
    <row r="13" spans="1:33" ht="13.5" customHeight="1">
      <c r="A13" s="1"/>
      <c r="B13" s="708"/>
      <c r="C13" s="709"/>
      <c r="D13" s="710"/>
      <c r="E13" s="594"/>
      <c r="F13" s="595"/>
      <c r="G13" s="9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542"/>
      <c r="U13" s="542"/>
      <c r="V13" s="542"/>
      <c r="W13" s="542"/>
      <c r="X13" s="542"/>
      <c r="Y13" s="542"/>
      <c r="Z13" s="542"/>
      <c r="AA13" s="542"/>
      <c r="AB13" s="542"/>
      <c r="AC13" s="542"/>
      <c r="AD13" s="544"/>
      <c r="AE13" s="542"/>
      <c r="AF13" s="542"/>
      <c r="AG13" s="542"/>
    </row>
    <row r="14" spans="1:33" ht="13.5" customHeight="1">
      <c r="A14" s="1"/>
      <c r="B14" s="708"/>
      <c r="C14" s="709"/>
      <c r="D14" s="710"/>
      <c r="E14" s="594"/>
      <c r="F14" s="595"/>
      <c r="G14" s="9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542"/>
      <c r="U14" s="542"/>
      <c r="V14" s="542"/>
      <c r="W14" s="542"/>
      <c r="X14" s="542"/>
      <c r="Y14" s="542"/>
      <c r="Z14" s="542"/>
      <c r="AA14" s="542"/>
      <c r="AB14" s="542"/>
      <c r="AC14" s="542"/>
      <c r="AD14" s="542"/>
      <c r="AE14" s="542"/>
      <c r="AF14" s="542"/>
      <c r="AG14" s="542"/>
    </row>
    <row r="15" spans="1:33" ht="13.5" customHeight="1">
      <c r="A15" s="1"/>
      <c r="B15" s="708"/>
      <c r="C15" s="709"/>
      <c r="D15" s="710"/>
      <c r="E15" s="594"/>
      <c r="F15" s="595"/>
      <c r="G15" s="9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542"/>
      <c r="U15" s="542"/>
      <c r="V15" s="542"/>
      <c r="W15" s="542"/>
      <c r="X15" s="542"/>
      <c r="Y15" s="542"/>
      <c r="Z15" s="542"/>
      <c r="AA15" s="542"/>
      <c r="AB15" s="542"/>
      <c r="AC15" s="542"/>
      <c r="AD15" s="542"/>
      <c r="AE15" s="542"/>
      <c r="AF15" s="542"/>
      <c r="AG15" s="542"/>
    </row>
    <row r="16" spans="1:33" ht="13.5" customHeight="1">
      <c r="A16" s="1"/>
      <c r="B16" s="708"/>
      <c r="C16" s="709"/>
      <c r="D16" s="710"/>
      <c r="E16" s="594"/>
      <c r="F16" s="595"/>
      <c r="G16" s="9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542"/>
      <c r="U16" s="542"/>
      <c r="V16" s="542"/>
      <c r="W16" s="542"/>
      <c r="X16" s="542"/>
      <c r="Y16" s="542"/>
      <c r="Z16" s="542"/>
      <c r="AA16" s="542"/>
      <c r="AB16" s="542"/>
      <c r="AC16" s="542"/>
      <c r="AD16" s="542"/>
      <c r="AE16" s="542"/>
      <c r="AF16" s="542"/>
      <c r="AG16" s="542"/>
    </row>
    <row r="17" spans="1:33" ht="13.5" customHeight="1">
      <c r="A17" s="1"/>
      <c r="B17" s="708"/>
      <c r="C17" s="709"/>
      <c r="D17" s="710"/>
      <c r="E17" s="594"/>
      <c r="F17" s="595"/>
      <c r="G17" s="9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542"/>
      <c r="U17" s="542"/>
      <c r="V17" s="542"/>
      <c r="W17" s="542"/>
      <c r="X17" s="542"/>
      <c r="Y17" s="542"/>
      <c r="Z17" s="542"/>
      <c r="AA17" s="542"/>
      <c r="AB17" s="542"/>
      <c r="AC17" s="542"/>
      <c r="AD17" s="542"/>
      <c r="AE17" s="542"/>
      <c r="AF17" s="542"/>
      <c r="AG17" s="542"/>
    </row>
    <row r="18" spans="1:34" ht="13.5" customHeight="1">
      <c r="A18" s="1"/>
      <c r="B18" s="708"/>
      <c r="C18" s="709"/>
      <c r="D18" s="710"/>
      <c r="E18" s="594"/>
      <c r="F18" s="595"/>
      <c r="G18" s="9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542"/>
      <c r="U18" s="545"/>
      <c r="V18" s="503"/>
      <c r="W18" s="503"/>
      <c r="X18" s="503"/>
      <c r="Y18" s="503"/>
      <c r="Z18" s="503"/>
      <c r="AA18" s="503"/>
      <c r="AB18" s="503"/>
      <c r="AC18" s="503"/>
      <c r="AD18" s="503"/>
      <c r="AE18" s="503"/>
      <c r="AF18" s="503"/>
      <c r="AG18" s="503"/>
      <c r="AH18" s="587"/>
    </row>
    <row r="19" spans="1:34" ht="13.5" customHeight="1">
      <c r="A19" s="1"/>
      <c r="B19" s="512" t="s">
        <v>416</v>
      </c>
      <c r="C19" s="5"/>
      <c r="D19" s="18"/>
      <c r="E19" s="18"/>
      <c r="F19" s="583">
        <f>SUM(F10:F18)</f>
        <v>0</v>
      </c>
      <c r="G19" s="9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542"/>
      <c r="U19" s="546"/>
      <c r="V19" s="504"/>
      <c r="W19" s="504"/>
      <c r="X19" s="504"/>
      <c r="Y19" s="504"/>
      <c r="Z19" s="504"/>
      <c r="AA19" s="504"/>
      <c r="AB19" s="504"/>
      <c r="AC19" s="504"/>
      <c r="AD19" s="504"/>
      <c r="AE19" s="504"/>
      <c r="AF19" s="504"/>
      <c r="AG19" s="504"/>
      <c r="AH19" s="587"/>
    </row>
    <row r="20" spans="1:34" ht="13.5" customHeight="1">
      <c r="A20" s="1"/>
      <c r="B20" s="11" t="s">
        <v>417</v>
      </c>
      <c r="C20" s="513"/>
      <c r="D20" s="596"/>
      <c r="E20" s="596"/>
      <c r="F20" s="12"/>
      <c r="G20" s="9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542"/>
      <c r="U20" s="546"/>
      <c r="V20" s="505"/>
      <c r="W20" s="505"/>
      <c r="X20" s="505"/>
      <c r="Y20" s="505"/>
      <c r="Z20" s="505"/>
      <c r="AA20" s="505"/>
      <c r="AB20" s="505"/>
      <c r="AC20" s="505"/>
      <c r="AD20" s="505"/>
      <c r="AE20" s="505"/>
      <c r="AF20" s="505"/>
      <c r="AG20" s="505"/>
      <c r="AH20" s="587"/>
    </row>
    <row r="21" spans="1:34" ht="13.5" customHeight="1">
      <c r="A21" s="1"/>
      <c r="B21" s="512" t="s">
        <v>418</v>
      </c>
      <c r="C21" s="5"/>
      <c r="D21" s="588">
        <f>IF(F21&gt;1500,"You must complete Part III","")</f>
      </c>
      <c r="E21" s="18"/>
      <c r="F21" s="597">
        <f>F19-F20</f>
        <v>0</v>
      </c>
      <c r="G21" s="9"/>
      <c r="H21" s="1"/>
      <c r="I21" s="1"/>
      <c r="J21" s="1"/>
      <c r="K21" s="425"/>
      <c r="L21" s="425"/>
      <c r="M21" s="425"/>
      <c r="N21" s="1"/>
      <c r="O21" s="1"/>
      <c r="P21" s="1"/>
      <c r="Q21" s="1"/>
      <c r="R21" s="1"/>
      <c r="S21" s="1"/>
      <c r="T21" s="542"/>
      <c r="U21" s="547"/>
      <c r="V21" s="506"/>
      <c r="W21" s="506"/>
      <c r="X21" s="506"/>
      <c r="Y21" s="506"/>
      <c r="Z21" s="506"/>
      <c r="AA21" s="506"/>
      <c r="AB21" s="506"/>
      <c r="AC21" s="506"/>
      <c r="AD21" s="506"/>
      <c r="AE21" s="506"/>
      <c r="AF21" s="506"/>
      <c r="AG21" s="506"/>
      <c r="AH21" s="587"/>
    </row>
    <row r="22" spans="1:34" ht="12" customHeight="1">
      <c r="A22" s="1"/>
      <c r="B22" s="11"/>
      <c r="C22" s="5"/>
      <c r="D22" s="18"/>
      <c r="E22" s="18"/>
      <c r="F22" s="508"/>
      <c r="G22" s="9"/>
      <c r="H22" s="1"/>
      <c r="I22" s="1"/>
      <c r="J22" s="1"/>
      <c r="K22" s="425"/>
      <c r="L22" s="425"/>
      <c r="M22" s="425"/>
      <c r="N22" s="1"/>
      <c r="O22" s="1"/>
      <c r="P22" s="1"/>
      <c r="Q22" s="1"/>
      <c r="R22" s="1"/>
      <c r="S22" s="1"/>
      <c r="T22" s="542"/>
      <c r="U22" s="547"/>
      <c r="V22" s="506"/>
      <c r="W22" s="506"/>
      <c r="X22" s="506"/>
      <c r="Y22" s="506"/>
      <c r="Z22" s="506"/>
      <c r="AA22" s="506"/>
      <c r="AB22" s="506"/>
      <c r="AC22" s="506"/>
      <c r="AD22" s="506"/>
      <c r="AE22" s="506"/>
      <c r="AF22" s="506"/>
      <c r="AG22" s="506"/>
      <c r="AH22" s="587"/>
    </row>
    <row r="23" spans="1:34" ht="20.25" customHeight="1">
      <c r="A23" s="1"/>
      <c r="B23" s="487"/>
      <c r="C23" s="488"/>
      <c r="D23" s="585"/>
      <c r="E23" s="585"/>
      <c r="F23" s="510"/>
      <c r="G23" s="9"/>
      <c r="H23" s="1"/>
      <c r="I23" s="1"/>
      <c r="J23" s="1"/>
      <c r="K23" s="425"/>
      <c r="L23" s="425"/>
      <c r="M23" s="425"/>
      <c r="N23" s="1"/>
      <c r="O23" s="1"/>
      <c r="P23" s="1"/>
      <c r="Q23" s="1"/>
      <c r="R23" s="1"/>
      <c r="S23" s="1"/>
      <c r="T23" s="542"/>
      <c r="U23" s="547"/>
      <c r="V23" s="506"/>
      <c r="W23" s="506"/>
      <c r="X23" s="506"/>
      <c r="Y23" s="506"/>
      <c r="Z23" s="506"/>
      <c r="AA23" s="506"/>
      <c r="AB23" s="506"/>
      <c r="AC23" s="506"/>
      <c r="AD23" s="506"/>
      <c r="AE23" s="506"/>
      <c r="AF23" s="506"/>
      <c r="AG23" s="506"/>
      <c r="AH23" s="587"/>
    </row>
    <row r="24" spans="1:34" ht="15" customHeight="1">
      <c r="A24" s="1"/>
      <c r="B24" s="592" t="s">
        <v>415</v>
      </c>
      <c r="C24" s="5"/>
      <c r="D24" s="18"/>
      <c r="E24" s="18"/>
      <c r="F24" s="593" t="s">
        <v>41</v>
      </c>
      <c r="G24" s="9"/>
      <c r="H24" s="1"/>
      <c r="I24" s="1"/>
      <c r="J24" s="1"/>
      <c r="K24" s="425"/>
      <c r="L24" s="425"/>
      <c r="M24" s="425"/>
      <c r="N24" s="1"/>
      <c r="O24" s="1"/>
      <c r="P24" s="1"/>
      <c r="Q24" s="1"/>
      <c r="R24" s="1"/>
      <c r="S24" s="1"/>
      <c r="T24" s="542"/>
      <c r="U24" s="547"/>
      <c r="V24" s="506"/>
      <c r="W24" s="506"/>
      <c r="X24" s="506"/>
      <c r="Y24" s="506"/>
      <c r="Z24" s="506"/>
      <c r="AA24" s="506"/>
      <c r="AB24" s="506"/>
      <c r="AC24" s="506"/>
      <c r="AD24" s="506"/>
      <c r="AE24" s="506"/>
      <c r="AF24" s="506"/>
      <c r="AG24" s="506"/>
      <c r="AH24" s="587"/>
    </row>
    <row r="25" spans="1:34" ht="12.75">
      <c r="A25" s="1"/>
      <c r="B25" s="708"/>
      <c r="C25" s="709"/>
      <c r="D25" s="710"/>
      <c r="E25" s="594"/>
      <c r="F25" s="595"/>
      <c r="G25" s="9"/>
      <c r="H25" s="1"/>
      <c r="I25" s="1"/>
      <c r="J25" s="1"/>
      <c r="K25" s="425"/>
      <c r="L25" s="425"/>
      <c r="M25" s="425"/>
      <c r="N25" s="1"/>
      <c r="O25" s="1"/>
      <c r="P25" s="1"/>
      <c r="Q25" s="1"/>
      <c r="R25" s="1"/>
      <c r="S25" s="1"/>
      <c r="T25" s="542"/>
      <c r="U25" s="547"/>
      <c r="V25" s="506"/>
      <c r="W25" s="506"/>
      <c r="X25" s="506"/>
      <c r="Y25" s="506"/>
      <c r="Z25" s="506"/>
      <c r="AA25" s="506"/>
      <c r="AB25" s="506"/>
      <c r="AC25" s="506"/>
      <c r="AD25" s="506"/>
      <c r="AE25" s="506"/>
      <c r="AF25" s="506"/>
      <c r="AG25" s="506"/>
      <c r="AH25" s="587"/>
    </row>
    <row r="26" spans="1:34" ht="12.75">
      <c r="A26" s="1"/>
      <c r="B26" s="708"/>
      <c r="C26" s="709"/>
      <c r="D26" s="710"/>
      <c r="E26" s="594"/>
      <c r="F26" s="595"/>
      <c r="G26" s="9"/>
      <c r="H26" s="1"/>
      <c r="I26" s="1"/>
      <c r="J26" s="1"/>
      <c r="K26" s="425"/>
      <c r="L26" s="425"/>
      <c r="M26" s="425"/>
      <c r="N26" s="1"/>
      <c r="O26" s="1"/>
      <c r="P26" s="1"/>
      <c r="Q26" s="1"/>
      <c r="R26" s="1"/>
      <c r="S26" s="1"/>
      <c r="T26" s="542"/>
      <c r="U26" s="547"/>
      <c r="V26" s="506"/>
      <c r="W26" s="506"/>
      <c r="X26" s="506"/>
      <c r="Y26" s="506"/>
      <c r="Z26" s="506"/>
      <c r="AA26" s="506"/>
      <c r="AB26" s="506"/>
      <c r="AC26" s="506"/>
      <c r="AD26" s="506"/>
      <c r="AE26" s="506"/>
      <c r="AF26" s="506"/>
      <c r="AG26" s="506"/>
      <c r="AH26" s="587"/>
    </row>
    <row r="27" spans="1:34" ht="12.75">
      <c r="A27" s="1"/>
      <c r="B27" s="708"/>
      <c r="C27" s="709"/>
      <c r="D27" s="710"/>
      <c r="E27" s="594"/>
      <c r="F27" s="595"/>
      <c r="G27" s="9"/>
      <c r="H27" s="1"/>
      <c r="I27" s="1"/>
      <c r="J27" s="1"/>
      <c r="K27" s="425"/>
      <c r="L27" s="425"/>
      <c r="M27" s="425"/>
      <c r="N27" s="1"/>
      <c r="O27" s="1"/>
      <c r="P27" s="1"/>
      <c r="Q27" s="1"/>
      <c r="R27" s="1"/>
      <c r="S27" s="1"/>
      <c r="T27" s="542"/>
      <c r="U27" s="547"/>
      <c r="V27" s="506"/>
      <c r="W27" s="506"/>
      <c r="X27" s="506"/>
      <c r="Y27" s="506"/>
      <c r="Z27" s="506"/>
      <c r="AA27" s="506"/>
      <c r="AB27" s="506"/>
      <c r="AC27" s="506"/>
      <c r="AD27" s="506"/>
      <c r="AE27" s="506"/>
      <c r="AF27" s="506"/>
      <c r="AG27" s="506"/>
      <c r="AH27" s="587"/>
    </row>
    <row r="28" spans="1:34" ht="12.75">
      <c r="A28" s="1"/>
      <c r="B28" s="708"/>
      <c r="C28" s="709"/>
      <c r="D28" s="710"/>
      <c r="E28" s="594"/>
      <c r="F28" s="595"/>
      <c r="G28" s="9"/>
      <c r="H28" s="1"/>
      <c r="I28" s="1"/>
      <c r="J28" s="1"/>
      <c r="K28" s="425"/>
      <c r="L28" s="425"/>
      <c r="M28" s="425"/>
      <c r="N28" s="1"/>
      <c r="O28" s="1"/>
      <c r="P28" s="1"/>
      <c r="Q28" s="1"/>
      <c r="R28" s="1"/>
      <c r="S28" s="1"/>
      <c r="T28" s="542"/>
      <c r="U28" s="547"/>
      <c r="V28" s="506"/>
      <c r="W28" s="506"/>
      <c r="X28" s="506"/>
      <c r="Y28" s="506"/>
      <c r="Z28" s="506"/>
      <c r="AA28" s="506"/>
      <c r="AB28" s="506"/>
      <c r="AC28" s="506"/>
      <c r="AD28" s="506"/>
      <c r="AE28" s="506"/>
      <c r="AF28" s="506"/>
      <c r="AG28" s="506"/>
      <c r="AH28" s="587"/>
    </row>
    <row r="29" spans="1:34" ht="12.75">
      <c r="A29" s="1"/>
      <c r="B29" s="708"/>
      <c r="C29" s="709"/>
      <c r="D29" s="710"/>
      <c r="E29" s="594"/>
      <c r="F29" s="595"/>
      <c r="G29" s="9"/>
      <c r="H29" s="1"/>
      <c r="I29" s="1"/>
      <c r="J29" s="1"/>
      <c r="K29" s="425"/>
      <c r="L29" s="425"/>
      <c r="M29" s="425"/>
      <c r="N29" s="1"/>
      <c r="O29" s="1"/>
      <c r="P29" s="1"/>
      <c r="Q29" s="1"/>
      <c r="R29" s="1"/>
      <c r="S29" s="1"/>
      <c r="T29" s="542"/>
      <c r="U29" s="547"/>
      <c r="V29" s="506"/>
      <c r="W29" s="506"/>
      <c r="X29" s="506"/>
      <c r="Y29" s="506"/>
      <c r="Z29" s="506"/>
      <c r="AA29" s="506"/>
      <c r="AB29" s="506"/>
      <c r="AC29" s="506"/>
      <c r="AD29" s="506"/>
      <c r="AE29" s="506"/>
      <c r="AF29" s="506"/>
      <c r="AG29" s="506"/>
      <c r="AH29" s="587"/>
    </row>
    <row r="30" spans="1:34" ht="12.75">
      <c r="A30" s="1"/>
      <c r="B30" s="708"/>
      <c r="C30" s="709"/>
      <c r="D30" s="710"/>
      <c r="E30" s="594"/>
      <c r="F30" s="595"/>
      <c r="G30" s="9"/>
      <c r="H30" s="1"/>
      <c r="I30" s="1"/>
      <c r="J30" s="1"/>
      <c r="K30" s="425"/>
      <c r="L30" s="425"/>
      <c r="M30" s="425"/>
      <c r="N30" s="1"/>
      <c r="O30" s="1"/>
      <c r="P30" s="1"/>
      <c r="Q30" s="1"/>
      <c r="R30" s="1"/>
      <c r="S30" s="1"/>
      <c r="T30" s="542"/>
      <c r="U30" s="547"/>
      <c r="V30" s="506"/>
      <c r="W30" s="506"/>
      <c r="X30" s="506"/>
      <c r="Y30" s="506"/>
      <c r="Z30" s="506"/>
      <c r="AA30" s="506"/>
      <c r="AB30" s="506"/>
      <c r="AC30" s="506"/>
      <c r="AD30" s="506"/>
      <c r="AE30" s="506"/>
      <c r="AF30" s="506"/>
      <c r="AG30" s="506"/>
      <c r="AH30" s="587"/>
    </row>
    <row r="31" spans="1:34" ht="12.75">
      <c r="A31" s="1"/>
      <c r="B31" s="708"/>
      <c r="C31" s="709"/>
      <c r="D31" s="710"/>
      <c r="E31" s="594"/>
      <c r="F31" s="595"/>
      <c r="G31" s="9"/>
      <c r="H31" s="1"/>
      <c r="I31" s="1"/>
      <c r="J31" s="1"/>
      <c r="K31" s="425"/>
      <c r="L31" s="425"/>
      <c r="M31" s="425"/>
      <c r="N31" s="1"/>
      <c r="O31" s="1"/>
      <c r="P31" s="1"/>
      <c r="Q31" s="1"/>
      <c r="R31" s="1"/>
      <c r="S31" s="1"/>
      <c r="T31" s="542"/>
      <c r="U31" s="547"/>
      <c r="V31" s="506"/>
      <c r="W31" s="506"/>
      <c r="X31" s="506"/>
      <c r="Y31" s="506"/>
      <c r="Z31" s="506"/>
      <c r="AA31" s="506"/>
      <c r="AB31" s="506"/>
      <c r="AC31" s="506"/>
      <c r="AD31" s="506"/>
      <c r="AE31" s="506"/>
      <c r="AF31" s="506"/>
      <c r="AG31" s="506"/>
      <c r="AH31" s="587"/>
    </row>
    <row r="32" spans="1:34" ht="12.75">
      <c r="A32" s="1"/>
      <c r="B32" s="708"/>
      <c r="C32" s="709"/>
      <c r="D32" s="710"/>
      <c r="E32" s="594"/>
      <c r="F32" s="595"/>
      <c r="G32" s="9"/>
      <c r="H32" s="1"/>
      <c r="I32" s="1"/>
      <c r="J32" s="1"/>
      <c r="K32" s="425"/>
      <c r="L32" s="425"/>
      <c r="M32" s="425"/>
      <c r="N32" s="1"/>
      <c r="O32" s="1"/>
      <c r="P32" s="1"/>
      <c r="Q32" s="1"/>
      <c r="R32" s="1"/>
      <c r="S32" s="1"/>
      <c r="T32" s="542"/>
      <c r="U32" s="547"/>
      <c r="V32" s="506"/>
      <c r="W32" s="506"/>
      <c r="X32" s="506"/>
      <c r="Y32" s="506"/>
      <c r="Z32" s="506"/>
      <c r="AA32" s="506"/>
      <c r="AB32" s="506"/>
      <c r="AC32" s="506"/>
      <c r="AD32" s="506"/>
      <c r="AE32" s="506"/>
      <c r="AF32" s="506"/>
      <c r="AG32" s="506"/>
      <c r="AH32" s="587"/>
    </row>
    <row r="33" spans="1:34" ht="12.75">
      <c r="A33" s="1"/>
      <c r="B33" s="708"/>
      <c r="C33" s="709"/>
      <c r="D33" s="710"/>
      <c r="E33" s="594"/>
      <c r="F33" s="595"/>
      <c r="G33" s="9"/>
      <c r="H33" s="1"/>
      <c r="I33" s="1"/>
      <c r="J33" s="1"/>
      <c r="K33" s="425"/>
      <c r="L33" s="425"/>
      <c r="M33" s="425"/>
      <c r="N33" s="1"/>
      <c r="O33" s="1"/>
      <c r="P33" s="1"/>
      <c r="Q33" s="1"/>
      <c r="R33" s="1"/>
      <c r="S33" s="1"/>
      <c r="T33" s="542"/>
      <c r="U33" s="547"/>
      <c r="V33" s="506"/>
      <c r="W33" s="506"/>
      <c r="X33" s="506"/>
      <c r="Y33" s="506"/>
      <c r="Z33" s="506"/>
      <c r="AA33" s="506"/>
      <c r="AB33" s="506"/>
      <c r="AC33" s="506"/>
      <c r="AD33" s="506"/>
      <c r="AE33" s="506"/>
      <c r="AF33" s="506"/>
      <c r="AG33" s="506"/>
      <c r="AH33" s="587"/>
    </row>
    <row r="34" spans="1:34" ht="12.75">
      <c r="A34" s="1"/>
      <c r="B34" s="708"/>
      <c r="C34" s="709"/>
      <c r="D34" s="710"/>
      <c r="E34" s="594"/>
      <c r="F34" s="595"/>
      <c r="G34" s="9"/>
      <c r="H34" s="1"/>
      <c r="I34" s="1"/>
      <c r="J34" s="1"/>
      <c r="K34" s="425"/>
      <c r="L34" s="425"/>
      <c r="M34" s="425"/>
      <c r="N34" s="1"/>
      <c r="O34" s="1"/>
      <c r="P34" s="1"/>
      <c r="Q34" s="1"/>
      <c r="R34" s="1"/>
      <c r="S34" s="1"/>
      <c r="T34" s="542"/>
      <c r="U34" s="547"/>
      <c r="V34" s="506"/>
      <c r="W34" s="506"/>
      <c r="X34" s="506"/>
      <c r="Y34" s="506"/>
      <c r="Z34" s="506"/>
      <c r="AA34" s="506"/>
      <c r="AB34" s="506"/>
      <c r="AC34" s="506"/>
      <c r="AD34" s="506"/>
      <c r="AE34" s="506"/>
      <c r="AF34" s="506"/>
      <c r="AG34" s="506"/>
      <c r="AH34" s="587"/>
    </row>
    <row r="35" spans="1:34" ht="12.75">
      <c r="A35" s="1"/>
      <c r="B35" s="708"/>
      <c r="C35" s="709"/>
      <c r="D35" s="710"/>
      <c r="E35" s="594"/>
      <c r="F35" s="595"/>
      <c r="G35" s="9"/>
      <c r="H35" s="1"/>
      <c r="I35" s="1"/>
      <c r="J35" s="1"/>
      <c r="K35" s="425"/>
      <c r="L35" s="425"/>
      <c r="M35" s="425"/>
      <c r="N35" s="1"/>
      <c r="O35" s="1"/>
      <c r="P35" s="1"/>
      <c r="Q35" s="1"/>
      <c r="R35" s="1"/>
      <c r="S35" s="1"/>
      <c r="T35" s="542"/>
      <c r="U35" s="547"/>
      <c r="V35" s="506"/>
      <c r="W35" s="506"/>
      <c r="X35" s="506"/>
      <c r="Y35" s="506"/>
      <c r="Z35" s="506"/>
      <c r="AA35" s="506"/>
      <c r="AB35" s="506"/>
      <c r="AC35" s="506"/>
      <c r="AD35" s="506"/>
      <c r="AE35" s="506"/>
      <c r="AF35" s="506"/>
      <c r="AG35" s="506"/>
      <c r="AH35" s="587"/>
    </row>
    <row r="36" spans="1:34" ht="12.75">
      <c r="A36" s="1"/>
      <c r="B36" s="708"/>
      <c r="C36" s="709"/>
      <c r="D36" s="710"/>
      <c r="E36" s="594"/>
      <c r="F36" s="595"/>
      <c r="G36" s="9"/>
      <c r="H36" s="1"/>
      <c r="I36" s="1"/>
      <c r="J36" s="1"/>
      <c r="K36" s="425"/>
      <c r="L36" s="425"/>
      <c r="M36" s="425"/>
      <c r="N36" s="1"/>
      <c r="O36" s="1"/>
      <c r="P36" s="1"/>
      <c r="Q36" s="1"/>
      <c r="R36" s="1"/>
      <c r="S36" s="1"/>
      <c r="T36" s="542"/>
      <c r="U36" s="547"/>
      <c r="V36" s="506"/>
      <c r="W36" s="506"/>
      <c r="X36" s="506"/>
      <c r="Y36" s="506"/>
      <c r="Z36" s="506"/>
      <c r="AA36" s="506"/>
      <c r="AB36" s="506"/>
      <c r="AC36" s="506"/>
      <c r="AD36" s="506"/>
      <c r="AE36" s="506"/>
      <c r="AF36" s="506"/>
      <c r="AG36" s="506"/>
      <c r="AH36" s="587"/>
    </row>
    <row r="37" spans="1:34" ht="12.75">
      <c r="A37" s="1"/>
      <c r="B37" s="708"/>
      <c r="C37" s="709"/>
      <c r="D37" s="710"/>
      <c r="E37" s="594"/>
      <c r="F37" s="595"/>
      <c r="G37" s="9"/>
      <c r="H37" s="1"/>
      <c r="I37" s="1"/>
      <c r="J37" s="1"/>
      <c r="K37" s="425"/>
      <c r="L37" s="425"/>
      <c r="M37" s="425"/>
      <c r="N37" s="1"/>
      <c r="O37" s="1"/>
      <c r="P37" s="1"/>
      <c r="Q37" s="1"/>
      <c r="R37" s="1"/>
      <c r="S37" s="1"/>
      <c r="T37" s="542"/>
      <c r="U37" s="547"/>
      <c r="V37" s="506"/>
      <c r="W37" s="506"/>
      <c r="X37" s="506"/>
      <c r="Y37" s="506"/>
      <c r="Z37" s="506"/>
      <c r="AA37" s="506"/>
      <c r="AB37" s="506"/>
      <c r="AC37" s="506"/>
      <c r="AD37" s="506"/>
      <c r="AE37" s="506"/>
      <c r="AF37" s="506"/>
      <c r="AG37" s="506"/>
      <c r="AH37" s="587"/>
    </row>
    <row r="38" spans="1:34" ht="12.75">
      <c r="A38" s="1"/>
      <c r="B38" s="708"/>
      <c r="C38" s="709"/>
      <c r="D38" s="710"/>
      <c r="E38" s="594"/>
      <c r="F38" s="595"/>
      <c r="G38" s="9"/>
      <c r="H38" s="1"/>
      <c r="I38" s="1"/>
      <c r="J38" s="1"/>
      <c r="K38" s="425"/>
      <c r="L38" s="425"/>
      <c r="M38" s="425"/>
      <c r="N38" s="1"/>
      <c r="O38" s="1"/>
      <c r="P38" s="1"/>
      <c r="Q38" s="1"/>
      <c r="R38" s="1"/>
      <c r="S38" s="1"/>
      <c r="T38" s="542"/>
      <c r="U38" s="547"/>
      <c r="V38" s="506"/>
      <c r="W38" s="506"/>
      <c r="X38" s="506"/>
      <c r="Y38" s="506"/>
      <c r="Z38" s="506"/>
      <c r="AA38" s="506"/>
      <c r="AB38" s="506"/>
      <c r="AC38" s="506"/>
      <c r="AD38" s="506"/>
      <c r="AE38" s="506"/>
      <c r="AF38" s="506"/>
      <c r="AG38" s="506"/>
      <c r="AH38" s="587"/>
    </row>
    <row r="39" spans="1:34" ht="12.75">
      <c r="A39" s="1"/>
      <c r="B39" s="708"/>
      <c r="C39" s="709"/>
      <c r="D39" s="710"/>
      <c r="E39" s="594"/>
      <c r="F39" s="595"/>
      <c r="G39" s="9"/>
      <c r="H39" s="1"/>
      <c r="I39" s="1"/>
      <c r="J39" s="1"/>
      <c r="K39" s="425"/>
      <c r="L39" s="425"/>
      <c r="M39" s="425"/>
      <c r="N39" s="1"/>
      <c r="O39" s="1"/>
      <c r="P39" s="1"/>
      <c r="Q39" s="1"/>
      <c r="R39" s="1"/>
      <c r="S39" s="1"/>
      <c r="T39" s="542"/>
      <c r="U39" s="547"/>
      <c r="V39" s="506"/>
      <c r="W39" s="506"/>
      <c r="X39" s="506"/>
      <c r="Y39" s="506"/>
      <c r="Z39" s="506"/>
      <c r="AA39" s="506"/>
      <c r="AB39" s="506"/>
      <c r="AC39" s="506"/>
      <c r="AD39" s="506"/>
      <c r="AE39" s="506"/>
      <c r="AF39" s="506"/>
      <c r="AG39" s="506"/>
      <c r="AH39" s="587"/>
    </row>
    <row r="40" spans="1:34" ht="12.75">
      <c r="A40" s="1"/>
      <c r="B40" s="512" t="s">
        <v>419</v>
      </c>
      <c r="C40" s="5"/>
      <c r="D40" s="588">
        <f>IF(F40&gt;1500,"See Part III","")</f>
      </c>
      <c r="E40" s="18"/>
      <c r="F40" s="583">
        <f>SUM(F25:F39)</f>
        <v>0</v>
      </c>
      <c r="G40" s="9"/>
      <c r="H40" s="1"/>
      <c r="I40" s="1"/>
      <c r="J40" s="1"/>
      <c r="K40" s="425"/>
      <c r="L40" s="425"/>
      <c r="M40" s="425"/>
      <c r="N40" s="1"/>
      <c r="O40" s="1"/>
      <c r="P40" s="1"/>
      <c r="Q40" s="1"/>
      <c r="R40" s="1"/>
      <c r="S40" s="1"/>
      <c r="T40" s="542"/>
      <c r="U40" s="547"/>
      <c r="V40" s="506"/>
      <c r="W40" s="506"/>
      <c r="X40" s="506"/>
      <c r="Y40" s="506"/>
      <c r="Z40" s="506"/>
      <c r="AA40" s="506"/>
      <c r="AB40" s="506"/>
      <c r="AC40" s="506"/>
      <c r="AD40" s="506"/>
      <c r="AE40" s="506"/>
      <c r="AF40" s="506"/>
      <c r="AG40" s="506"/>
      <c r="AH40" s="587"/>
    </row>
    <row r="41" spans="1:34" ht="12.75">
      <c r="A41" s="1"/>
      <c r="B41" s="512"/>
      <c r="C41" s="5"/>
      <c r="D41" s="588"/>
      <c r="E41" s="18"/>
      <c r="F41" s="583"/>
      <c r="G41" s="9"/>
      <c r="H41" s="1"/>
      <c r="I41" s="1"/>
      <c r="J41" s="1"/>
      <c r="K41" s="425"/>
      <c r="L41" s="425"/>
      <c r="M41" s="425"/>
      <c r="N41" s="1"/>
      <c r="O41" s="1"/>
      <c r="P41" s="1"/>
      <c r="Q41" s="1"/>
      <c r="R41" s="1"/>
      <c r="S41" s="1"/>
      <c r="T41" s="542"/>
      <c r="U41" s="547"/>
      <c r="V41" s="506"/>
      <c r="W41" s="506"/>
      <c r="X41" s="506"/>
      <c r="Y41" s="506"/>
      <c r="Z41" s="506"/>
      <c r="AA41" s="506"/>
      <c r="AB41" s="506"/>
      <c r="AC41" s="506"/>
      <c r="AD41" s="506"/>
      <c r="AE41" s="506"/>
      <c r="AF41" s="506"/>
      <c r="AG41" s="506"/>
      <c r="AH41" s="587"/>
    </row>
    <row r="42" spans="1:34" ht="18.75" customHeight="1">
      <c r="A42" s="1"/>
      <c r="B42" s="512"/>
      <c r="C42" s="5"/>
      <c r="D42" s="588"/>
      <c r="E42" s="18"/>
      <c r="F42" s="583"/>
      <c r="G42" s="9"/>
      <c r="H42" s="1"/>
      <c r="I42" s="1"/>
      <c r="J42" s="1"/>
      <c r="K42" s="425"/>
      <c r="L42" s="425"/>
      <c r="M42" s="425"/>
      <c r="N42" s="1"/>
      <c r="O42" s="1"/>
      <c r="P42" s="1"/>
      <c r="Q42" s="1"/>
      <c r="R42" s="1"/>
      <c r="S42" s="1"/>
      <c r="T42" s="542"/>
      <c r="U42" s="547"/>
      <c r="V42" s="506"/>
      <c r="W42" s="506"/>
      <c r="X42" s="506"/>
      <c r="Y42" s="506"/>
      <c r="Z42" s="506"/>
      <c r="AA42" s="506"/>
      <c r="AB42" s="506"/>
      <c r="AC42" s="506"/>
      <c r="AD42" s="506"/>
      <c r="AE42" s="506"/>
      <c r="AF42" s="506"/>
      <c r="AG42" s="506"/>
      <c r="AH42" s="587"/>
    </row>
    <row r="43" spans="1:34" ht="12.75">
      <c r="A43" s="1"/>
      <c r="B43" s="512"/>
      <c r="C43" s="5"/>
      <c r="D43" s="588"/>
      <c r="E43" s="18"/>
      <c r="F43" s="583"/>
      <c r="G43" s="9"/>
      <c r="H43" s="1"/>
      <c r="I43" s="1"/>
      <c r="J43" s="1"/>
      <c r="K43" s="425"/>
      <c r="L43" s="425"/>
      <c r="M43" s="425"/>
      <c r="N43" s="1"/>
      <c r="O43" s="1"/>
      <c r="P43" s="1"/>
      <c r="Q43" s="1"/>
      <c r="R43" s="1"/>
      <c r="S43" s="1"/>
      <c r="T43" s="542"/>
      <c r="U43" s="547"/>
      <c r="V43" s="506"/>
      <c r="W43" s="506"/>
      <c r="X43" s="506"/>
      <c r="Y43" s="506"/>
      <c r="Z43" s="506"/>
      <c r="AA43" s="506"/>
      <c r="AB43" s="506"/>
      <c r="AC43" s="506"/>
      <c r="AD43" s="506"/>
      <c r="AE43" s="506"/>
      <c r="AF43" s="506"/>
      <c r="AG43" s="506"/>
      <c r="AH43" s="587"/>
    </row>
    <row r="44" spans="1:34" ht="12.75">
      <c r="A44" s="1"/>
      <c r="B44" s="512" t="s">
        <v>420</v>
      </c>
      <c r="C44" s="5"/>
      <c r="D44" s="588"/>
      <c r="E44" s="18"/>
      <c r="F44" s="583"/>
      <c r="G44" s="9"/>
      <c r="H44" s="1"/>
      <c r="I44" s="1"/>
      <c r="J44" s="1"/>
      <c r="K44" s="425"/>
      <c r="L44" s="425"/>
      <c r="M44" s="425"/>
      <c r="N44" s="1"/>
      <c r="O44" s="1"/>
      <c r="P44" s="1"/>
      <c r="Q44" s="1"/>
      <c r="R44" s="1"/>
      <c r="S44" s="1"/>
      <c r="T44" s="542"/>
      <c r="U44" s="547"/>
      <c r="V44" s="506"/>
      <c r="W44" s="506"/>
      <c r="X44" s="506"/>
      <c r="Y44" s="506"/>
      <c r="Z44" s="506"/>
      <c r="AA44" s="506"/>
      <c r="AB44" s="506"/>
      <c r="AC44" s="506"/>
      <c r="AD44" s="506"/>
      <c r="AE44" s="506"/>
      <c r="AF44" s="506"/>
      <c r="AG44" s="506"/>
      <c r="AH44" s="587"/>
    </row>
    <row r="45" spans="1:34" ht="36.75" customHeight="1">
      <c r="A45" s="1"/>
      <c r="B45" s="711" t="s">
        <v>427</v>
      </c>
      <c r="C45" s="679"/>
      <c r="D45" s="679"/>
      <c r="E45" s="679"/>
      <c r="F45" s="679"/>
      <c r="G45" s="652"/>
      <c r="H45" s="1"/>
      <c r="I45" s="1"/>
      <c r="J45" s="1"/>
      <c r="K45" s="425"/>
      <c r="L45" s="425"/>
      <c r="M45" s="425"/>
      <c r="N45" s="1"/>
      <c r="O45" s="1"/>
      <c r="P45" s="1"/>
      <c r="Q45" s="1"/>
      <c r="R45" s="1"/>
      <c r="S45" s="1"/>
      <c r="T45" s="542"/>
      <c r="U45" s="547"/>
      <c r="V45" s="506"/>
      <c r="W45" s="506"/>
      <c r="X45" s="506"/>
      <c r="Y45" s="506"/>
      <c r="Z45" s="506"/>
      <c r="AA45" s="506"/>
      <c r="AB45" s="506"/>
      <c r="AC45" s="506"/>
      <c r="AD45" s="506"/>
      <c r="AE45" s="506"/>
      <c r="AF45" s="506"/>
      <c r="AG45" s="506"/>
      <c r="AH45" s="587"/>
    </row>
    <row r="46" spans="1:34" ht="12.75">
      <c r="A46" s="1"/>
      <c r="B46" s="512"/>
      <c r="C46" s="5"/>
      <c r="D46" s="588"/>
      <c r="E46" s="18"/>
      <c r="F46" s="583"/>
      <c r="G46" s="9"/>
      <c r="H46" s="1"/>
      <c r="I46" s="1"/>
      <c r="J46" s="1"/>
      <c r="K46" s="425"/>
      <c r="L46" s="425"/>
      <c r="M46" s="425"/>
      <c r="N46" s="1"/>
      <c r="O46" s="1"/>
      <c r="P46" s="1"/>
      <c r="Q46" s="1"/>
      <c r="R46" s="1"/>
      <c r="S46" s="1"/>
      <c r="T46" s="542"/>
      <c r="U46" s="547"/>
      <c r="V46" s="506"/>
      <c r="W46" s="506"/>
      <c r="X46" s="506"/>
      <c r="Y46" s="506"/>
      <c r="Z46" s="506"/>
      <c r="AA46" s="506"/>
      <c r="AB46" s="506"/>
      <c r="AC46" s="506"/>
      <c r="AD46" s="506"/>
      <c r="AE46" s="506"/>
      <c r="AF46" s="506"/>
      <c r="AG46" s="506"/>
      <c r="AH46" s="587"/>
    </row>
    <row r="47" spans="1:34" ht="12.75">
      <c r="A47" s="1"/>
      <c r="B47" s="512" t="s">
        <v>421</v>
      </c>
      <c r="C47" s="5"/>
      <c r="D47" s="588"/>
      <c r="E47" s="18"/>
      <c r="F47" s="583"/>
      <c r="G47" s="9"/>
      <c r="H47" s="1"/>
      <c r="I47" s="1"/>
      <c r="J47" s="1"/>
      <c r="K47" s="425"/>
      <c r="L47" s="425"/>
      <c r="M47" s="425"/>
      <c r="N47" s="1"/>
      <c r="O47" s="1"/>
      <c r="P47" s="1"/>
      <c r="Q47" s="1"/>
      <c r="R47" s="1"/>
      <c r="S47" s="1"/>
      <c r="T47" s="542"/>
      <c r="U47" s="547"/>
      <c r="V47" s="506"/>
      <c r="W47" s="506"/>
      <c r="X47" s="506"/>
      <c r="Y47" s="506"/>
      <c r="Z47" s="506"/>
      <c r="AA47" s="506"/>
      <c r="AB47" s="506"/>
      <c r="AC47" s="506"/>
      <c r="AD47" s="506"/>
      <c r="AE47" s="506"/>
      <c r="AF47" s="506"/>
      <c r="AG47" s="506"/>
      <c r="AH47" s="587"/>
    </row>
    <row r="48" spans="1:34" ht="12.75">
      <c r="A48" s="1"/>
      <c r="B48" s="711" t="s">
        <v>428</v>
      </c>
      <c r="C48" s="679"/>
      <c r="D48" s="679"/>
      <c r="E48" s="679"/>
      <c r="F48" s="679"/>
      <c r="G48" s="652"/>
      <c r="H48" s="1"/>
      <c r="I48" s="1"/>
      <c r="J48" s="1"/>
      <c r="K48" s="425"/>
      <c r="L48" s="425"/>
      <c r="M48" s="425"/>
      <c r="N48" s="1"/>
      <c r="O48" s="1"/>
      <c r="P48" s="1"/>
      <c r="Q48" s="1"/>
      <c r="R48" s="1"/>
      <c r="S48" s="1"/>
      <c r="T48" s="542"/>
      <c r="U48" s="547"/>
      <c r="V48" s="506"/>
      <c r="W48" s="506"/>
      <c r="X48" s="506"/>
      <c r="Y48" s="506"/>
      <c r="Z48" s="506"/>
      <c r="AA48" s="506"/>
      <c r="AB48" s="506"/>
      <c r="AC48" s="506"/>
      <c r="AD48" s="506"/>
      <c r="AE48" s="506"/>
      <c r="AF48" s="506"/>
      <c r="AG48" s="506"/>
      <c r="AH48" s="587"/>
    </row>
    <row r="49" spans="1:34" ht="12.75">
      <c r="A49" s="1"/>
      <c r="B49" s="653"/>
      <c r="C49" s="679"/>
      <c r="D49" s="679"/>
      <c r="E49" s="679"/>
      <c r="F49" s="679"/>
      <c r="G49" s="652"/>
      <c r="H49" s="1"/>
      <c r="I49" s="1"/>
      <c r="J49" s="1"/>
      <c r="K49" s="425"/>
      <c r="L49" s="425"/>
      <c r="M49" s="425"/>
      <c r="N49" s="1"/>
      <c r="O49" s="1"/>
      <c r="P49" s="1"/>
      <c r="Q49" s="1"/>
      <c r="R49" s="1"/>
      <c r="S49" s="1"/>
      <c r="T49" s="542"/>
      <c r="U49" s="547"/>
      <c r="V49" s="506"/>
      <c r="W49" s="506"/>
      <c r="X49" s="506"/>
      <c r="Y49" s="506"/>
      <c r="Z49" s="506"/>
      <c r="AA49" s="506"/>
      <c r="AB49" s="506"/>
      <c r="AC49" s="506"/>
      <c r="AD49" s="506"/>
      <c r="AE49" s="506"/>
      <c r="AF49" s="506"/>
      <c r="AG49" s="506"/>
      <c r="AH49" s="587"/>
    </row>
    <row r="50" spans="1:34" ht="12.75">
      <c r="A50" s="1"/>
      <c r="B50" s="589"/>
      <c r="C50" s="484"/>
      <c r="D50" s="484"/>
      <c r="E50" s="484"/>
      <c r="F50" s="484"/>
      <c r="G50" s="17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542"/>
      <c r="U50" s="547"/>
      <c r="V50" s="506"/>
      <c r="W50" s="506"/>
      <c r="X50" s="506"/>
      <c r="Y50" s="506"/>
      <c r="Z50" s="506"/>
      <c r="AA50" s="506"/>
      <c r="AB50" s="506"/>
      <c r="AC50" s="506"/>
      <c r="AD50" s="506"/>
      <c r="AE50" s="506"/>
      <c r="AF50" s="506"/>
      <c r="AG50" s="506"/>
      <c r="AH50" s="587"/>
    </row>
    <row r="51" spans="1:34" ht="12.75">
      <c r="A51" s="1"/>
      <c r="B51" s="1"/>
      <c r="C51" s="1"/>
      <c r="D51" s="1"/>
      <c r="E51" s="1"/>
      <c r="F51" s="1"/>
      <c r="G51" s="1"/>
      <c r="H51" s="1"/>
      <c r="I51" s="1"/>
      <c r="J51" s="590"/>
      <c r="K51" s="1"/>
      <c r="L51" s="1"/>
      <c r="M51" s="1"/>
      <c r="N51" s="1"/>
      <c r="O51" s="1"/>
      <c r="P51" s="1"/>
      <c r="Q51" s="1"/>
      <c r="R51" s="1"/>
      <c r="S51" s="1"/>
      <c r="T51" s="542"/>
      <c r="U51" s="503"/>
      <c r="V51" s="503"/>
      <c r="W51" s="503"/>
      <c r="X51" s="507"/>
      <c r="Y51" s="503"/>
      <c r="Z51" s="503"/>
      <c r="AA51" s="507"/>
      <c r="AB51" s="548"/>
      <c r="AC51" s="548"/>
      <c r="AD51" s="507"/>
      <c r="AE51" s="548"/>
      <c r="AF51" s="548"/>
      <c r="AG51" s="507"/>
      <c r="AH51" s="587"/>
    </row>
    <row r="52" spans="1:2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469"/>
      <c r="U52" s="469"/>
    </row>
    <row r="53" spans="1:3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469"/>
      <c r="U53" s="581"/>
      <c r="V53" s="582"/>
      <c r="W53" s="582"/>
      <c r="X53" s="582"/>
      <c r="Y53" s="582"/>
      <c r="Z53" s="582"/>
      <c r="AA53" s="582"/>
      <c r="AB53" s="582"/>
      <c r="AC53" s="582"/>
      <c r="AD53" s="582"/>
      <c r="AE53" s="582"/>
      <c r="AF53" s="582"/>
    </row>
    <row r="54" spans="1:3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469"/>
      <c r="U54" s="581"/>
      <c r="V54" s="582"/>
      <c r="W54" s="582"/>
      <c r="X54" s="582"/>
      <c r="Y54" s="582"/>
      <c r="Z54" s="582"/>
      <c r="AA54" s="582"/>
      <c r="AB54" s="582"/>
      <c r="AC54" s="582"/>
      <c r="AD54" s="582"/>
      <c r="AE54" s="582"/>
      <c r="AF54" s="582"/>
    </row>
    <row r="55" spans="1:2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469"/>
      <c r="U55" s="469"/>
    </row>
    <row r="56" spans="1:2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469"/>
      <c r="U56" s="469"/>
    </row>
    <row r="57" spans="1:21" ht="12.75">
      <c r="A57" s="1"/>
      <c r="B57" s="425"/>
      <c r="C57" s="425"/>
      <c r="D57" s="425"/>
      <c r="E57" s="425"/>
      <c r="F57" s="425"/>
      <c r="G57" s="425"/>
      <c r="H57" s="425"/>
      <c r="I57" s="425"/>
      <c r="J57" s="1"/>
      <c r="K57" s="1"/>
      <c r="L57" s="1"/>
      <c r="M57" s="1"/>
      <c r="N57" s="1"/>
      <c r="O57" s="1"/>
      <c r="P57" s="1"/>
      <c r="Q57" s="1"/>
      <c r="R57" s="1"/>
      <c r="S57" s="1"/>
      <c r="T57" s="469"/>
      <c r="U57" s="469"/>
    </row>
    <row r="58" spans="1:19" ht="12.75">
      <c r="A58" s="1"/>
      <c r="B58" s="1"/>
      <c r="C58" s="1"/>
      <c r="D58" s="1"/>
      <c r="E58" s="1"/>
      <c r="F58" s="1"/>
      <c r="G58" s="1"/>
      <c r="H58" s="425"/>
      <c r="I58" s="425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2.75">
      <c r="A59" s="1"/>
      <c r="B59" s="1"/>
      <c r="C59" s="1"/>
      <c r="D59" s="1"/>
      <c r="E59" s="1"/>
      <c r="F59" s="1"/>
      <c r="G59" s="1"/>
      <c r="H59" s="425"/>
      <c r="I59" s="425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2.75">
      <c r="A60" s="1"/>
      <c r="B60" s="1"/>
      <c r="C60" s="1"/>
      <c r="D60" s="1"/>
      <c r="E60" s="1"/>
      <c r="F60" s="1"/>
      <c r="G60" s="1"/>
      <c r="H60" s="425"/>
      <c r="I60" s="425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2.75">
      <c r="A61" s="1"/>
      <c r="B61" s="1"/>
      <c r="C61" s="1"/>
      <c r="D61" s="1"/>
      <c r="E61" s="1"/>
      <c r="F61" s="1"/>
      <c r="G61" s="1"/>
      <c r="H61" s="425"/>
      <c r="I61" s="425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2.75">
      <c r="A62" s="1"/>
      <c r="B62" s="1"/>
      <c r="C62" s="1"/>
      <c r="D62" s="1"/>
      <c r="E62" s="1"/>
      <c r="F62" s="1"/>
      <c r="G62" s="1"/>
      <c r="H62" s="425"/>
      <c r="I62" s="425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2.75">
      <c r="A63" s="1"/>
      <c r="B63" s="1"/>
      <c r="C63" s="1"/>
      <c r="D63" s="1"/>
      <c r="E63" s="1"/>
      <c r="F63" s="1"/>
      <c r="G63" s="1"/>
      <c r="H63" s="425"/>
      <c r="I63" s="425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2.75">
      <c r="A64" s="1"/>
      <c r="B64" s="1"/>
      <c r="C64" s="1"/>
      <c r="D64" s="1"/>
      <c r="E64" s="1"/>
      <c r="F64" s="1"/>
      <c r="G64" s="1"/>
      <c r="H64" s="425"/>
      <c r="I64" s="425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2.75">
      <c r="A65" s="1"/>
      <c r="B65" s="1"/>
      <c r="C65" s="1"/>
      <c r="D65" s="1"/>
      <c r="E65" s="1"/>
      <c r="F65" s="1"/>
      <c r="G65" s="1"/>
      <c r="H65" s="425"/>
      <c r="I65" s="425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2.75">
      <c r="A66" s="1"/>
      <c r="B66" s="1"/>
      <c r="C66" s="1"/>
      <c r="D66" s="1"/>
      <c r="E66" s="1"/>
      <c r="F66" s="1"/>
      <c r="G66" s="1"/>
      <c r="H66" s="425"/>
      <c r="I66" s="425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425"/>
      <c r="I67" s="425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2.75">
      <c r="A68" s="1"/>
      <c r="B68" s="1"/>
      <c r="C68" s="1"/>
      <c r="D68" s="1"/>
      <c r="E68" s="1"/>
      <c r="F68" s="1"/>
      <c r="G68" s="1"/>
      <c r="H68" s="425"/>
      <c r="I68" s="425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2.75">
      <c r="A69" s="1"/>
      <c r="B69" s="1"/>
      <c r="C69" s="1"/>
      <c r="D69" s="1"/>
      <c r="E69" s="1"/>
      <c r="F69" s="1"/>
      <c r="G69" s="1"/>
      <c r="H69" s="425"/>
      <c r="I69" s="425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4.5" customHeight="1">
      <c r="A70" s="1"/>
      <c r="B70" s="1"/>
      <c r="C70" s="1"/>
      <c r="D70" s="1"/>
      <c r="E70" s="1"/>
      <c r="F70" s="1"/>
      <c r="G70" s="1"/>
      <c r="H70" s="425"/>
      <c r="I70" s="425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2.75">
      <c r="A71" s="1"/>
      <c r="B71" s="1"/>
      <c r="C71" s="1"/>
      <c r="D71" s="1"/>
      <c r="E71" s="1"/>
      <c r="F71" s="1"/>
      <c r="G71" s="1"/>
      <c r="H71" s="425"/>
      <c r="I71" s="425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2.75">
      <c r="A72" s="1"/>
      <c r="B72" s="591"/>
      <c r="C72" s="591"/>
      <c r="D72" s="591"/>
      <c r="E72" s="425"/>
      <c r="F72" s="425"/>
      <c r="G72" s="425"/>
      <c r="H72" s="425"/>
      <c r="I72" s="425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2.75">
      <c r="A73" s="1"/>
      <c r="B73" s="425"/>
      <c r="C73" s="425"/>
      <c r="D73" s="425"/>
      <c r="E73" s="425"/>
      <c r="F73" s="425"/>
      <c r="G73" s="425"/>
      <c r="H73" s="425"/>
      <c r="I73" s="425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</sheetData>
  <sheetProtection password="9C9F" sheet="1" objects="1" scenarios="1" formatCells="0" formatColumns="0" formatRows="0"/>
  <mergeCells count="26">
    <mergeCell ref="B45:G45"/>
    <mergeCell ref="B48:G4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</mergeCells>
  <printOptions/>
  <pageMargins left="0.49" right="0.42" top="1" bottom="1" header="0.5" footer="0.5"/>
  <pageSetup fitToHeight="1" fitToWidth="1" horizontalDpi="600" verticalDpi="600" orientation="portrait" scale="3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AH53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cols>
    <col min="1" max="1" width="4.28125" style="52" customWidth="1"/>
    <col min="2" max="2" width="11.00390625" style="52" customWidth="1"/>
    <col min="3" max="3" width="31.57421875" style="52" customWidth="1"/>
    <col min="4" max="4" width="24.00390625" style="52" customWidth="1"/>
    <col min="5" max="5" width="1.7109375" style="52" customWidth="1"/>
    <col min="6" max="6" width="11.140625" style="52" customWidth="1"/>
    <col min="7" max="7" width="2.28125" style="52" customWidth="1"/>
    <col min="8" max="8" width="9.140625" style="52" customWidth="1"/>
    <col min="9" max="9" width="5.00390625" style="52" customWidth="1"/>
    <col min="10" max="10" width="9.28125" style="52" bestFit="1" customWidth="1"/>
    <col min="11" max="12" width="9.140625" style="52" customWidth="1"/>
    <col min="13" max="13" width="11.28125" style="52" bestFit="1" customWidth="1"/>
    <col min="14" max="14" width="10.140625" style="52" customWidth="1"/>
    <col min="15" max="19" width="9.140625" style="52" customWidth="1"/>
    <col min="20" max="33" width="9.140625" style="468" customWidth="1"/>
    <col min="34" max="16384" width="9.140625" style="52" customWidth="1"/>
  </cols>
  <sheetData>
    <row r="1" spans="1:2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469"/>
      <c r="U1" s="469"/>
    </row>
    <row r="2" spans="1:2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469"/>
      <c r="U2" s="469"/>
    </row>
    <row r="3" spans="1:2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469"/>
      <c r="U3" s="469"/>
    </row>
    <row r="4" spans="1:2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469"/>
      <c r="U4" s="469"/>
    </row>
    <row r="5" spans="1:27" ht="6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469"/>
      <c r="U5" s="631"/>
      <c r="V5" s="632"/>
      <c r="W5" s="632"/>
      <c r="X5" s="632"/>
      <c r="Y5" s="632"/>
      <c r="Z5" s="632"/>
      <c r="AA5" s="632"/>
    </row>
    <row r="6" spans="1:32" ht="30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469"/>
      <c r="U6" s="469" t="s">
        <v>434</v>
      </c>
      <c r="V6" s="632"/>
      <c r="W6" s="632"/>
      <c r="X6" s="632"/>
      <c r="Y6" s="632"/>
      <c r="Z6" s="632"/>
      <c r="AA6" s="632"/>
      <c r="AB6" s="582"/>
      <c r="AC6" s="582"/>
      <c r="AD6" s="582"/>
      <c r="AE6" s="582"/>
      <c r="AF6" s="582"/>
    </row>
    <row r="7" spans="1:32" ht="5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469"/>
      <c r="U7" s="469"/>
      <c r="V7" s="632"/>
      <c r="W7" s="632"/>
      <c r="X7" s="632"/>
      <c r="Y7" s="632"/>
      <c r="Z7" s="632"/>
      <c r="AA7" s="632"/>
      <c r="AB7" s="582"/>
      <c r="AC7" s="582"/>
      <c r="AD7" s="582"/>
      <c r="AE7" s="582"/>
      <c r="AF7" s="582"/>
    </row>
    <row r="8" spans="1:32" ht="24" customHeight="1">
      <c r="A8" s="1"/>
      <c r="B8" s="3"/>
      <c r="C8" s="4"/>
      <c r="D8" s="4"/>
      <c r="E8" s="4"/>
      <c r="F8" s="4"/>
      <c r="G8" s="7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581"/>
      <c r="U8" s="469" t="s">
        <v>433</v>
      </c>
      <c r="V8" s="632"/>
      <c r="W8" s="632"/>
      <c r="X8" s="632"/>
      <c r="Y8" s="632"/>
      <c r="Z8" s="632"/>
      <c r="AA8" s="632"/>
      <c r="AB8" s="582"/>
      <c r="AC8" s="582"/>
      <c r="AD8" s="582"/>
      <c r="AE8" s="582"/>
      <c r="AF8" s="582"/>
    </row>
    <row r="9" spans="1:33" ht="14.25" customHeight="1">
      <c r="A9" s="1"/>
      <c r="B9" s="654" t="s">
        <v>445</v>
      </c>
      <c r="C9" s="679"/>
      <c r="D9" s="679"/>
      <c r="E9" s="679"/>
      <c r="F9" s="679"/>
      <c r="G9" s="65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542"/>
      <c r="U9" s="541"/>
      <c r="V9" s="636"/>
      <c r="W9" s="635"/>
      <c r="X9" s="636"/>
      <c r="Y9" s="636"/>
      <c r="Z9" s="636"/>
      <c r="AA9" s="635"/>
      <c r="AB9" s="542"/>
      <c r="AC9" s="542"/>
      <c r="AD9" s="542"/>
      <c r="AE9" s="542"/>
      <c r="AF9" s="542"/>
      <c r="AG9" s="542"/>
    </row>
    <row r="10" spans="1:33" ht="12.75" customHeight="1">
      <c r="A10" s="1"/>
      <c r="B10" s="11"/>
      <c r="C10" s="5"/>
      <c r="D10" s="18"/>
      <c r="E10" s="18"/>
      <c r="F10" s="583"/>
      <c r="G10" s="9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542"/>
      <c r="U10" s="542"/>
      <c r="V10" s="636"/>
      <c r="W10" s="636"/>
      <c r="X10" s="636"/>
      <c r="Y10" s="636"/>
      <c r="Z10" s="636"/>
      <c r="AA10" s="636"/>
      <c r="AB10" s="543"/>
      <c r="AC10" s="542"/>
      <c r="AD10" s="544"/>
      <c r="AE10" s="542"/>
      <c r="AF10" s="542"/>
      <c r="AG10" s="542"/>
    </row>
    <row r="11" spans="1:33" ht="13.5" customHeight="1">
      <c r="A11" s="1"/>
      <c r="B11" s="11" t="s">
        <v>406</v>
      </c>
      <c r="C11" s="5"/>
      <c r="D11" s="18"/>
      <c r="E11" s="18"/>
      <c r="F11" s="584"/>
      <c r="G11" s="9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542"/>
      <c r="U11" s="636"/>
      <c r="V11" s="636"/>
      <c r="W11" s="636"/>
      <c r="X11" s="636"/>
      <c r="Y11" s="636"/>
      <c r="Z11" s="636"/>
      <c r="AA11" s="636"/>
      <c r="AB11" s="543"/>
      <c r="AC11" s="542"/>
      <c r="AD11" s="544"/>
      <c r="AE11" s="542"/>
      <c r="AF11" s="542"/>
      <c r="AG11" s="542"/>
    </row>
    <row r="12" spans="1:33" ht="19.5" customHeight="1">
      <c r="A12" s="1"/>
      <c r="B12" s="531" t="s">
        <v>407</v>
      </c>
      <c r="C12" s="488"/>
      <c r="D12" s="585"/>
      <c r="E12" s="585"/>
      <c r="F12" s="510">
        <f>F11*1000</f>
        <v>0</v>
      </c>
      <c r="G12" s="586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542"/>
      <c r="U12" s="636"/>
      <c r="V12" s="636"/>
      <c r="W12" s="636"/>
      <c r="X12" s="636"/>
      <c r="Y12" s="636"/>
      <c r="Z12" s="636"/>
      <c r="AA12" s="636"/>
      <c r="AB12" s="543"/>
      <c r="AC12" s="542"/>
      <c r="AD12" s="544"/>
      <c r="AE12" s="542"/>
      <c r="AF12" s="542"/>
      <c r="AG12" s="542"/>
    </row>
    <row r="13" spans="1:33" ht="13.5" customHeight="1">
      <c r="A13" s="1"/>
      <c r="B13" s="11" t="s">
        <v>408</v>
      </c>
      <c r="C13" s="5"/>
      <c r="D13" s="18"/>
      <c r="E13" s="18"/>
      <c r="F13" s="12"/>
      <c r="G13" s="9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542"/>
      <c r="U13" s="636"/>
      <c r="V13" s="636"/>
      <c r="W13" s="636"/>
      <c r="X13" s="636"/>
      <c r="Y13" s="636"/>
      <c r="Z13" s="636"/>
      <c r="AA13" s="636"/>
      <c r="AB13" s="542"/>
      <c r="AC13" s="542"/>
      <c r="AD13" s="544"/>
      <c r="AE13" s="542"/>
      <c r="AF13" s="542"/>
      <c r="AG13" s="542"/>
    </row>
    <row r="14" spans="1:33" ht="6.75" customHeight="1">
      <c r="A14" s="1"/>
      <c r="B14" s="11"/>
      <c r="C14" s="5"/>
      <c r="D14" s="18"/>
      <c r="E14" s="18"/>
      <c r="F14" s="583"/>
      <c r="G14" s="9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542"/>
      <c r="U14" s="542"/>
      <c r="V14" s="542"/>
      <c r="W14" s="542"/>
      <c r="X14" s="542"/>
      <c r="Y14" s="542"/>
      <c r="Z14" s="542"/>
      <c r="AA14" s="542"/>
      <c r="AB14" s="542"/>
      <c r="AC14" s="542"/>
      <c r="AD14" s="544"/>
      <c r="AE14" s="542"/>
      <c r="AF14" s="542"/>
      <c r="AG14" s="542"/>
    </row>
    <row r="15" spans="1:33" ht="13.5" customHeight="1">
      <c r="A15" s="1"/>
      <c r="B15" s="11" t="s">
        <v>409</v>
      </c>
      <c r="C15" s="5"/>
      <c r="D15" s="18"/>
      <c r="E15" s="18"/>
      <c r="F15" s="12"/>
      <c r="G15" s="9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542"/>
      <c r="U15" s="542"/>
      <c r="V15" s="542"/>
      <c r="W15" s="542"/>
      <c r="X15" s="542"/>
      <c r="Y15" s="542"/>
      <c r="Z15" s="542"/>
      <c r="AA15" s="542"/>
      <c r="AB15" s="542"/>
      <c r="AC15" s="542"/>
      <c r="AD15" s="542"/>
      <c r="AE15" s="542"/>
      <c r="AF15" s="542"/>
      <c r="AG15" s="542"/>
    </row>
    <row r="16" spans="1:33" ht="13.5" customHeight="1">
      <c r="A16" s="1"/>
      <c r="B16" s="11" t="s">
        <v>410</v>
      </c>
      <c r="C16" s="5"/>
      <c r="D16" s="18"/>
      <c r="E16" s="18"/>
      <c r="F16" s="12"/>
      <c r="G16" s="9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542"/>
      <c r="U16" s="542"/>
      <c r="V16" s="542"/>
      <c r="W16" s="542"/>
      <c r="X16" s="542"/>
      <c r="Y16" s="542"/>
      <c r="Z16" s="542"/>
      <c r="AA16" s="542"/>
      <c r="AB16" s="542"/>
      <c r="AC16" s="542"/>
      <c r="AD16" s="542"/>
      <c r="AE16" s="542"/>
      <c r="AF16" s="542"/>
      <c r="AG16" s="542"/>
    </row>
    <row r="17" spans="1:33" ht="13.5" customHeight="1">
      <c r="A17" s="1"/>
      <c r="B17" s="11" t="s">
        <v>411</v>
      </c>
      <c r="C17" s="5"/>
      <c r="D17" s="18"/>
      <c r="E17" s="18"/>
      <c r="F17" s="12"/>
      <c r="G17" s="9"/>
      <c r="H17" s="1"/>
      <c r="I17" s="1"/>
      <c r="J17" s="614"/>
      <c r="K17" s="1"/>
      <c r="L17" s="1"/>
      <c r="M17" s="1"/>
      <c r="N17" s="1"/>
      <c r="O17" s="1"/>
      <c r="P17" s="1"/>
      <c r="Q17" s="1"/>
      <c r="R17" s="1"/>
      <c r="S17" s="1"/>
      <c r="T17" s="542"/>
      <c r="U17" s="542"/>
      <c r="V17" s="542"/>
      <c r="W17" s="542"/>
      <c r="X17" s="542"/>
      <c r="Y17" s="542"/>
      <c r="Z17" s="542"/>
      <c r="AA17" s="542"/>
      <c r="AB17" s="542"/>
      <c r="AC17" s="542"/>
      <c r="AD17" s="542"/>
      <c r="AE17" s="542"/>
      <c r="AF17" s="542"/>
      <c r="AG17" s="542"/>
    </row>
    <row r="18" spans="1:33" ht="13.5" customHeight="1">
      <c r="A18" s="1"/>
      <c r="B18" s="11" t="s">
        <v>412</v>
      </c>
      <c r="C18" s="5"/>
      <c r="D18" s="18"/>
      <c r="E18" s="18"/>
      <c r="F18" s="12"/>
      <c r="G18" s="9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542"/>
      <c r="U18" s="542"/>
      <c r="V18" s="542"/>
      <c r="W18" s="542"/>
      <c r="X18" s="542"/>
      <c r="Y18" s="542"/>
      <c r="Z18" s="542"/>
      <c r="AA18" s="542"/>
      <c r="AB18" s="542"/>
      <c r="AC18" s="542"/>
      <c r="AD18" s="542"/>
      <c r="AE18" s="542"/>
      <c r="AF18" s="542"/>
      <c r="AG18" s="542"/>
    </row>
    <row r="19" spans="1:34" ht="13.5" customHeight="1">
      <c r="A19" s="1"/>
      <c r="B19" s="11" t="s">
        <v>413</v>
      </c>
      <c r="C19" s="5"/>
      <c r="D19" s="18"/>
      <c r="E19" s="18"/>
      <c r="F19" s="12"/>
      <c r="G19" s="9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542"/>
      <c r="U19" s="545"/>
      <c r="V19" s="503"/>
      <c r="W19" s="503"/>
      <c r="X19" s="503"/>
      <c r="Y19" s="503"/>
      <c r="Z19" s="503"/>
      <c r="AA19" s="503"/>
      <c r="AB19" s="503"/>
      <c r="AC19" s="503"/>
      <c r="AD19" s="503"/>
      <c r="AE19" s="503"/>
      <c r="AF19" s="503"/>
      <c r="AG19" s="503"/>
      <c r="AH19" s="587"/>
    </row>
    <row r="20" spans="1:34" ht="13.5" customHeight="1">
      <c r="A20" s="1"/>
      <c r="B20" s="512" t="s">
        <v>414</v>
      </c>
      <c r="C20" s="5"/>
      <c r="D20" s="18"/>
      <c r="E20" s="18"/>
      <c r="F20" s="511">
        <f>SUM(F15:F19)</f>
        <v>0</v>
      </c>
      <c r="G20" s="9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542"/>
      <c r="U20" s="546"/>
      <c r="V20" s="504"/>
      <c r="W20" s="504"/>
      <c r="X20" s="504"/>
      <c r="Y20" s="504"/>
      <c r="Z20" s="504"/>
      <c r="AA20" s="504"/>
      <c r="AB20" s="504"/>
      <c r="AC20" s="504"/>
      <c r="AD20" s="504"/>
      <c r="AE20" s="504"/>
      <c r="AF20" s="504"/>
      <c r="AG20" s="504"/>
      <c r="AH20" s="587"/>
    </row>
    <row r="21" spans="1:34" ht="27.75" customHeight="1">
      <c r="A21" s="1"/>
      <c r="B21" s="711" t="str">
        <f>IF(F20=F13,"You cannot take this credit because there is no tax to reduce. However, you may be able to take the additional child tax credit. See Form 8812.","")</f>
        <v>You cannot take this credit because there is no tax to reduce. However, you may be able to take the additional child tax credit. See Form 8812.</v>
      </c>
      <c r="C21" s="649"/>
      <c r="D21" s="649"/>
      <c r="E21" s="18"/>
      <c r="F21" s="583"/>
      <c r="G21" s="9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42"/>
      <c r="U21" s="546"/>
      <c r="V21" s="505"/>
      <c r="W21" s="505"/>
      <c r="X21" s="505"/>
      <c r="Y21" s="505"/>
      <c r="Z21" s="505"/>
      <c r="AA21" s="505"/>
      <c r="AB21" s="505"/>
      <c r="AC21" s="505"/>
      <c r="AD21" s="505"/>
      <c r="AE21" s="505"/>
      <c r="AF21" s="505"/>
      <c r="AG21" s="505"/>
      <c r="AH21" s="587"/>
    </row>
    <row r="22" spans="1:34" ht="13.5" customHeight="1">
      <c r="A22" s="1"/>
      <c r="B22" s="512">
        <f>IF(F20=F13,"","This is your Child Tax Credit")</f>
      </c>
      <c r="C22" s="5"/>
      <c r="D22" s="588"/>
      <c r="E22" s="18"/>
      <c r="F22" s="511">
        <f>IF(F20=F13,"",IF(F12&gt;(F13-F20),(F13-F20),F12))</f>
      </c>
      <c r="G22" s="9"/>
      <c r="H22" s="1"/>
      <c r="I22" s="1"/>
      <c r="J22" s="1"/>
      <c r="K22" s="425"/>
      <c r="L22" s="425"/>
      <c r="M22" s="425"/>
      <c r="N22" s="1"/>
      <c r="O22" s="1"/>
      <c r="P22" s="1"/>
      <c r="Q22" s="1"/>
      <c r="R22" s="1"/>
      <c r="S22" s="1"/>
      <c r="T22" s="542"/>
      <c r="U22" s="547"/>
      <c r="V22" s="506"/>
      <c r="W22" s="506"/>
      <c r="X22" s="506"/>
      <c r="Y22" s="506"/>
      <c r="Z22" s="506"/>
      <c r="AA22" s="506"/>
      <c r="AB22" s="506"/>
      <c r="AC22" s="506"/>
      <c r="AD22" s="506"/>
      <c r="AE22" s="506"/>
      <c r="AF22" s="506"/>
      <c r="AG22" s="506"/>
      <c r="AH22" s="587"/>
    </row>
    <row r="23" spans="1:34" ht="12" customHeight="1">
      <c r="A23" s="1"/>
      <c r="B23" s="711">
        <f>IF(F20=F13,"",IF(F22&lt;F12,"You may be able to take the additional child tax credit. See Form 8812.",""))</f>
      </c>
      <c r="C23" s="649"/>
      <c r="D23" s="649"/>
      <c r="E23" s="18"/>
      <c r="F23" s="508"/>
      <c r="G23" s="9"/>
      <c r="H23" s="1"/>
      <c r="I23" s="1"/>
      <c r="J23" s="1"/>
      <c r="K23" s="425"/>
      <c r="L23" s="425"/>
      <c r="M23" s="425"/>
      <c r="N23" s="1"/>
      <c r="O23" s="1"/>
      <c r="P23" s="1"/>
      <c r="Q23" s="1"/>
      <c r="R23" s="1"/>
      <c r="S23" s="1"/>
      <c r="T23" s="542"/>
      <c r="U23" s="547"/>
      <c r="V23" s="506"/>
      <c r="W23" s="506"/>
      <c r="X23" s="506"/>
      <c r="Y23" s="506"/>
      <c r="Z23" s="506"/>
      <c r="AA23" s="506"/>
      <c r="AB23" s="506"/>
      <c r="AC23" s="506"/>
      <c r="AD23" s="506"/>
      <c r="AE23" s="506"/>
      <c r="AF23" s="506"/>
      <c r="AG23" s="506"/>
      <c r="AH23" s="587"/>
    </row>
    <row r="24" spans="1:34" ht="12.75">
      <c r="A24" s="1"/>
      <c r="B24" s="589"/>
      <c r="C24" s="484"/>
      <c r="D24" s="484"/>
      <c r="E24" s="484"/>
      <c r="F24" s="484"/>
      <c r="G24" s="17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542"/>
      <c r="U24" s="547"/>
      <c r="V24" s="506"/>
      <c r="W24" s="506"/>
      <c r="X24" s="506"/>
      <c r="Y24" s="506"/>
      <c r="Z24" s="506"/>
      <c r="AA24" s="506"/>
      <c r="AB24" s="506"/>
      <c r="AC24" s="506"/>
      <c r="AD24" s="506"/>
      <c r="AE24" s="506"/>
      <c r="AF24" s="506"/>
      <c r="AG24" s="506"/>
      <c r="AH24" s="587"/>
    </row>
    <row r="25" spans="1:34" ht="12.75">
      <c r="A25" s="1"/>
      <c r="B25" s="1"/>
      <c r="C25" s="1"/>
      <c r="D25" s="1"/>
      <c r="E25" s="1"/>
      <c r="F25" s="1"/>
      <c r="G25" s="1"/>
      <c r="H25" s="1"/>
      <c r="I25" s="1"/>
      <c r="J25" s="590"/>
      <c r="K25" s="1"/>
      <c r="L25" s="1"/>
      <c r="M25" s="1"/>
      <c r="N25" s="1"/>
      <c r="O25" s="1"/>
      <c r="P25" s="1"/>
      <c r="Q25" s="1"/>
      <c r="R25" s="1"/>
      <c r="S25" s="1"/>
      <c r="T25" s="542"/>
      <c r="U25" s="503"/>
      <c r="V25" s="503"/>
      <c r="W25" s="503"/>
      <c r="X25" s="507"/>
      <c r="Y25" s="503"/>
      <c r="Z25" s="503"/>
      <c r="AA25" s="507"/>
      <c r="AB25" s="548"/>
      <c r="AC25" s="548"/>
      <c r="AD25" s="507"/>
      <c r="AE25" s="548"/>
      <c r="AF25" s="548"/>
      <c r="AG25" s="507"/>
      <c r="AH25" s="587"/>
    </row>
    <row r="26" spans="1:2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469"/>
      <c r="U26" s="469"/>
    </row>
    <row r="27" spans="1:3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469"/>
      <c r="U27" s="581"/>
      <c r="V27" s="582"/>
      <c r="W27" s="582"/>
      <c r="X27" s="582"/>
      <c r="Y27" s="582"/>
      <c r="Z27" s="582"/>
      <c r="AA27" s="582"/>
      <c r="AB27" s="582"/>
      <c r="AC27" s="582"/>
      <c r="AD27" s="582"/>
      <c r="AE27" s="582"/>
      <c r="AF27" s="582"/>
    </row>
    <row r="28" spans="1:3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469"/>
      <c r="U28" s="581"/>
      <c r="V28" s="582"/>
      <c r="W28" s="582"/>
      <c r="X28" s="582"/>
      <c r="Y28" s="582"/>
      <c r="Z28" s="582"/>
      <c r="AA28" s="582"/>
      <c r="AB28" s="582"/>
      <c r="AC28" s="582"/>
      <c r="AD28" s="582"/>
      <c r="AE28" s="582"/>
      <c r="AF28" s="582"/>
    </row>
    <row r="29" spans="1:2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469"/>
      <c r="U29" s="469"/>
    </row>
    <row r="30" spans="1:2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469"/>
      <c r="U30" s="469"/>
    </row>
    <row r="31" spans="1:21" ht="12.75">
      <c r="A31" s="1"/>
      <c r="B31" s="425"/>
      <c r="C31" s="425"/>
      <c r="D31" s="425"/>
      <c r="E31" s="425"/>
      <c r="F31" s="425"/>
      <c r="G31" s="425"/>
      <c r="H31" s="425"/>
      <c r="I31" s="425"/>
      <c r="J31" s="1"/>
      <c r="K31" s="1"/>
      <c r="L31" s="1"/>
      <c r="M31" s="1"/>
      <c r="N31" s="1"/>
      <c r="O31" s="1"/>
      <c r="P31" s="1"/>
      <c r="Q31" s="1"/>
      <c r="R31" s="1"/>
      <c r="S31" s="1"/>
      <c r="T31" s="469"/>
      <c r="U31" s="469"/>
    </row>
    <row r="32" spans="1:19" ht="12.75">
      <c r="A32" s="1"/>
      <c r="B32" s="1"/>
      <c r="C32" s="1"/>
      <c r="D32" s="1"/>
      <c r="E32" s="1"/>
      <c r="F32" s="1"/>
      <c r="G32" s="1"/>
      <c r="H32" s="425"/>
      <c r="I32" s="425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.75">
      <c r="A33" s="1"/>
      <c r="B33" s="1"/>
      <c r="C33" s="1"/>
      <c r="D33" s="1"/>
      <c r="E33" s="1"/>
      <c r="F33" s="1"/>
      <c r="G33" s="1"/>
      <c r="H33" s="425"/>
      <c r="I33" s="425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2.75">
      <c r="A34" s="1"/>
      <c r="B34" s="1"/>
      <c r="C34" s="1"/>
      <c r="D34" s="1"/>
      <c r="E34" s="1"/>
      <c r="F34" s="1"/>
      <c r="G34" s="1"/>
      <c r="H34" s="425"/>
      <c r="I34" s="425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2.75">
      <c r="A35" s="1"/>
      <c r="B35" s="1"/>
      <c r="C35" s="1"/>
      <c r="D35" s="1"/>
      <c r="E35" s="1"/>
      <c r="F35" s="1"/>
      <c r="G35" s="1"/>
      <c r="H35" s="425"/>
      <c r="I35" s="425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2.75">
      <c r="A36" s="1"/>
      <c r="B36" s="1"/>
      <c r="C36" s="1"/>
      <c r="D36" s="1"/>
      <c r="E36" s="1"/>
      <c r="F36" s="1"/>
      <c r="G36" s="1"/>
      <c r="H36" s="425"/>
      <c r="I36" s="425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2.75">
      <c r="A37" s="1"/>
      <c r="B37" s="1"/>
      <c r="C37" s="1"/>
      <c r="D37" s="1"/>
      <c r="E37" s="1"/>
      <c r="F37" s="1"/>
      <c r="G37" s="1"/>
      <c r="H37" s="425"/>
      <c r="I37" s="425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2.75">
      <c r="A38" s="1"/>
      <c r="B38" s="1"/>
      <c r="C38" s="1"/>
      <c r="D38" s="1"/>
      <c r="E38" s="1"/>
      <c r="F38" s="1"/>
      <c r="G38" s="1"/>
      <c r="H38" s="425"/>
      <c r="I38" s="425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2.75">
      <c r="A39" s="1"/>
      <c r="B39" s="1"/>
      <c r="C39" s="1"/>
      <c r="D39" s="1"/>
      <c r="E39" s="1"/>
      <c r="F39" s="1"/>
      <c r="G39" s="1"/>
      <c r="H39" s="425"/>
      <c r="I39" s="425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2.75">
      <c r="A40" s="1"/>
      <c r="B40" s="1"/>
      <c r="C40" s="1"/>
      <c r="D40" s="1"/>
      <c r="E40" s="1"/>
      <c r="F40" s="1"/>
      <c r="G40" s="1"/>
      <c r="H40" s="425"/>
      <c r="I40" s="425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2.75">
      <c r="A41" s="1"/>
      <c r="B41" s="1"/>
      <c r="C41" s="1"/>
      <c r="D41" s="1"/>
      <c r="E41" s="1"/>
      <c r="F41" s="1"/>
      <c r="G41" s="1"/>
      <c r="H41" s="425"/>
      <c r="I41" s="425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2.75">
      <c r="A42" s="1"/>
      <c r="B42" s="1"/>
      <c r="C42" s="1"/>
      <c r="D42" s="1"/>
      <c r="E42" s="1"/>
      <c r="F42" s="1"/>
      <c r="G42" s="1"/>
      <c r="H42" s="425"/>
      <c r="I42" s="425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2.75">
      <c r="A43" s="1"/>
      <c r="B43" s="1"/>
      <c r="C43" s="1"/>
      <c r="D43" s="1"/>
      <c r="E43" s="1"/>
      <c r="F43" s="1"/>
      <c r="G43" s="1"/>
      <c r="H43" s="425"/>
      <c r="I43" s="425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4.5" customHeight="1">
      <c r="A44" s="1"/>
      <c r="B44" s="1"/>
      <c r="C44" s="1"/>
      <c r="D44" s="1"/>
      <c r="E44" s="1"/>
      <c r="F44" s="1"/>
      <c r="G44" s="1"/>
      <c r="H44" s="425"/>
      <c r="I44" s="425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2.75">
      <c r="A45" s="1"/>
      <c r="B45" s="1"/>
      <c r="C45" s="1"/>
      <c r="D45" s="1"/>
      <c r="E45" s="1"/>
      <c r="F45" s="1"/>
      <c r="G45" s="1"/>
      <c r="H45" s="425"/>
      <c r="I45" s="425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2.75">
      <c r="A46" s="1"/>
      <c r="B46" s="591"/>
      <c r="C46" s="591"/>
      <c r="D46" s="591"/>
      <c r="E46" s="425"/>
      <c r="F46" s="425"/>
      <c r="G46" s="425"/>
      <c r="H46" s="425"/>
      <c r="I46" s="425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2.75">
      <c r="A47" s="1"/>
      <c r="B47" s="425"/>
      <c r="C47" s="425"/>
      <c r="D47" s="425"/>
      <c r="E47" s="425"/>
      <c r="F47" s="425"/>
      <c r="G47" s="425"/>
      <c r="H47" s="425"/>
      <c r="I47" s="425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 password="9C9F" sheet="1" objects="1" scenarios="1" formatCells="0" formatColumns="0" formatRows="0"/>
  <mergeCells count="3">
    <mergeCell ref="B9:G9"/>
    <mergeCell ref="B21:D21"/>
    <mergeCell ref="B23:D23"/>
  </mergeCells>
  <printOptions/>
  <pageMargins left="0.49" right="0.42" top="1" bottom="1" header="0.5" footer="0.5"/>
  <pageSetup fitToHeight="1" fitToWidth="1" horizontalDpi="600" verticalDpi="600" orientation="portrait" scale="3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AX20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.28125" style="52" customWidth="1"/>
    <col min="2" max="2" width="11.00390625" style="52" customWidth="1"/>
    <col min="3" max="3" width="10.421875" style="52" customWidth="1"/>
    <col min="4" max="4" width="31.8515625" style="52" customWidth="1"/>
    <col min="5" max="5" width="10.57421875" style="52" customWidth="1"/>
    <col min="6" max="6" width="5.421875" style="52" customWidth="1"/>
    <col min="7" max="7" width="9.421875" style="52" customWidth="1"/>
    <col min="8" max="8" width="2.28125" style="52" customWidth="1"/>
    <col min="9" max="9" width="5.140625" style="52" customWidth="1"/>
    <col min="10" max="10" width="5.00390625" style="52" customWidth="1"/>
    <col min="11" max="12" width="9.140625" style="52" customWidth="1"/>
    <col min="13" max="13" width="14.28125" style="52" customWidth="1"/>
    <col min="14" max="14" width="8.00390625" style="52" customWidth="1"/>
    <col min="15" max="15" width="11.28125" style="52" bestFit="1" customWidth="1"/>
    <col min="16" max="16" width="10.140625" style="52" customWidth="1"/>
    <col min="17" max="20" width="9.140625" style="52" customWidth="1"/>
    <col min="21" max="21" width="9.8515625" style="616" customWidth="1"/>
    <col min="22" max="37" width="9.8515625" style="468" customWidth="1"/>
    <col min="38" max="38" width="9.8515625" style="616" customWidth="1"/>
    <col min="39" max="16384" width="9.140625" style="52" customWidth="1"/>
  </cols>
  <sheetData>
    <row r="1" spans="1:4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637"/>
      <c r="Q1" s="637"/>
      <c r="R1" s="637"/>
      <c r="S1" s="637"/>
      <c r="T1" s="637"/>
      <c r="U1" s="637"/>
      <c r="V1" s="469"/>
      <c r="AL1" s="468"/>
      <c r="AM1" s="468"/>
      <c r="AN1" s="468"/>
      <c r="AO1" s="632"/>
      <c r="AP1" s="632"/>
      <c r="AQ1" s="632"/>
      <c r="AR1" s="632"/>
      <c r="AS1" s="632"/>
    </row>
    <row r="2" spans="1:4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637"/>
      <c r="Q2" s="637"/>
      <c r="R2" s="637"/>
      <c r="S2" s="637"/>
      <c r="T2" s="637"/>
      <c r="U2" s="637"/>
      <c r="V2" s="469"/>
      <c r="AL2" s="468"/>
      <c r="AM2" s="468"/>
      <c r="AN2" s="468"/>
      <c r="AO2" s="632"/>
      <c r="AP2" s="632"/>
      <c r="AQ2" s="632"/>
      <c r="AR2" s="632"/>
      <c r="AS2" s="632"/>
    </row>
    <row r="3" spans="1:4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637"/>
      <c r="Q3" s="637"/>
      <c r="R3" s="637"/>
      <c r="S3" s="637"/>
      <c r="T3" s="637"/>
      <c r="U3" s="637"/>
      <c r="V3" s="469"/>
      <c r="Y3" s="468">
        <v>1250</v>
      </c>
      <c r="Z3" s="468">
        <v>1000</v>
      </c>
      <c r="AL3" s="468"/>
      <c r="AM3" s="468"/>
      <c r="AN3" s="468"/>
      <c r="AO3" s="632"/>
      <c r="AP3" s="632"/>
      <c r="AQ3" s="632"/>
      <c r="AR3" s="632"/>
      <c r="AS3" s="632"/>
    </row>
    <row r="4" spans="1:4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637"/>
      <c r="Q4" s="637"/>
      <c r="R4" s="637"/>
      <c r="S4" s="637"/>
      <c r="T4" s="637"/>
      <c r="U4" s="637"/>
      <c r="V4" s="548"/>
      <c r="W4" s="682" t="s">
        <v>15</v>
      </c>
      <c r="X4" s="548"/>
      <c r="Y4" s="682" t="s">
        <v>16</v>
      </c>
      <c r="Z4" s="548"/>
      <c r="AA4" s="548"/>
      <c r="AB4" s="548"/>
      <c r="AC4" s="682" t="s">
        <v>372</v>
      </c>
      <c r="AD4" s="548"/>
      <c r="AE4" s="548"/>
      <c r="AF4" s="548" t="s">
        <v>96</v>
      </c>
      <c r="AG4" s="548"/>
      <c r="AH4" s="548"/>
      <c r="AI4" s="548"/>
      <c r="AJ4" s="683"/>
      <c r="AK4" s="683"/>
      <c r="AL4" s="683"/>
      <c r="AM4" s="468"/>
      <c r="AN4" s="468"/>
      <c r="AO4" s="632"/>
      <c r="AP4" s="632"/>
      <c r="AQ4" s="632"/>
      <c r="AR4" s="632"/>
      <c r="AS4" s="632"/>
    </row>
    <row r="5" spans="1:45" ht="9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637"/>
      <c r="Q5" s="637"/>
      <c r="R5" s="637"/>
      <c r="S5" s="637"/>
      <c r="T5" s="637"/>
      <c r="U5" s="637"/>
      <c r="V5" s="684">
        <v>2</v>
      </c>
      <c r="W5" s="548" t="str">
        <f>VLOOKUP(V5,STATUS,2,)</f>
        <v>Married Filing Jointly</v>
      </c>
      <c r="X5" s="548"/>
      <c r="Y5" s="548">
        <f>IF(V5=1,Y3*G11,0)</f>
        <v>0</v>
      </c>
      <c r="Z5" s="548" t="s">
        <v>17</v>
      </c>
      <c r="AA5" s="548"/>
      <c r="AB5" s="548"/>
      <c r="AC5" s="548" t="s">
        <v>10</v>
      </c>
      <c r="AD5" s="685">
        <v>1</v>
      </c>
      <c r="AE5" s="548"/>
      <c r="AF5" s="683">
        <v>1</v>
      </c>
      <c r="AG5" s="686">
        <f>'Detailed Tax Calculator'!AD16</f>
        <v>5150</v>
      </c>
      <c r="AH5" s="548" t="s">
        <v>10</v>
      </c>
      <c r="AI5" s="548"/>
      <c r="AJ5" s="683"/>
      <c r="AK5" s="683"/>
      <c r="AL5" s="683"/>
      <c r="AM5" s="468"/>
      <c r="AN5" s="468"/>
      <c r="AO5" s="632"/>
      <c r="AP5" s="632"/>
      <c r="AQ5" s="632"/>
      <c r="AR5" s="632"/>
      <c r="AS5" s="632"/>
    </row>
    <row r="6" spans="1:45" ht="30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37"/>
      <c r="Q6" s="637"/>
      <c r="R6" s="637"/>
      <c r="S6" s="637"/>
      <c r="T6" s="637"/>
      <c r="U6" s="637"/>
      <c r="V6" s="548">
        <v>1</v>
      </c>
      <c r="W6" s="548" t="s">
        <v>10</v>
      </c>
      <c r="X6" s="548"/>
      <c r="Y6" s="548">
        <f>IF(V5=2,Z3*G11,0)</f>
        <v>0</v>
      </c>
      <c r="Z6" s="548" t="s">
        <v>18</v>
      </c>
      <c r="AA6" s="548"/>
      <c r="AB6" s="548"/>
      <c r="AC6" s="548" t="s">
        <v>11</v>
      </c>
      <c r="AD6" s="687"/>
      <c r="AE6" s="548"/>
      <c r="AF6" s="683">
        <v>2</v>
      </c>
      <c r="AG6" s="686">
        <f>'Detailed Tax Calculator'!AD17</f>
        <v>10300</v>
      </c>
      <c r="AH6" s="548" t="s">
        <v>11</v>
      </c>
      <c r="AI6" s="548"/>
      <c r="AJ6" s="683"/>
      <c r="AK6" s="683"/>
      <c r="AL6" s="683"/>
      <c r="AM6" s="468"/>
      <c r="AN6" s="468"/>
      <c r="AO6" s="632"/>
      <c r="AP6" s="632"/>
      <c r="AQ6" s="632"/>
      <c r="AR6" s="632"/>
      <c r="AS6" s="632"/>
    </row>
    <row r="7" spans="1:45" ht="7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37"/>
      <c r="Q7" s="637"/>
      <c r="R7" s="637"/>
      <c r="S7" s="637"/>
      <c r="T7" s="637"/>
      <c r="U7" s="637"/>
      <c r="V7" s="548">
        <v>2</v>
      </c>
      <c r="W7" s="548" t="s">
        <v>11</v>
      </c>
      <c r="X7" s="548"/>
      <c r="Y7" s="548">
        <f>IF(V5=3,Z3*G11,0)</f>
        <v>0</v>
      </c>
      <c r="Z7" s="548" t="s">
        <v>19</v>
      </c>
      <c r="AA7" s="548"/>
      <c r="AB7" s="548"/>
      <c r="AC7" s="548" t="s">
        <v>12</v>
      </c>
      <c r="AD7" s="687"/>
      <c r="AE7" s="548"/>
      <c r="AF7" s="683">
        <v>3</v>
      </c>
      <c r="AG7" s="686">
        <f>'Detailed Tax Calculator'!AD18</f>
        <v>5150</v>
      </c>
      <c r="AH7" s="548" t="s">
        <v>12</v>
      </c>
      <c r="AI7" s="548"/>
      <c r="AJ7" s="683"/>
      <c r="AK7" s="683"/>
      <c r="AL7" s="683"/>
      <c r="AM7" s="468"/>
      <c r="AN7" s="468"/>
      <c r="AO7" s="632"/>
      <c r="AP7" s="632"/>
      <c r="AQ7" s="632"/>
      <c r="AR7" s="632"/>
      <c r="AS7" s="632"/>
    </row>
    <row r="8" spans="1:45" ht="24" customHeight="1">
      <c r="A8" s="1"/>
      <c r="B8" s="3"/>
      <c r="C8" s="4"/>
      <c r="D8" s="4"/>
      <c r="E8" s="4"/>
      <c r="F8" s="4"/>
      <c r="G8" s="4"/>
      <c r="H8" s="7"/>
      <c r="I8" s="1"/>
      <c r="J8" s="1"/>
      <c r="K8" s="1"/>
      <c r="L8" s="1"/>
      <c r="M8" s="1"/>
      <c r="N8" s="1"/>
      <c r="O8" s="1"/>
      <c r="P8" s="637"/>
      <c r="Q8" s="637"/>
      <c r="R8" s="637"/>
      <c r="S8" s="637"/>
      <c r="T8" s="637"/>
      <c r="U8" s="637"/>
      <c r="V8" s="548">
        <v>3</v>
      </c>
      <c r="W8" s="548" t="s">
        <v>12</v>
      </c>
      <c r="X8" s="548"/>
      <c r="Y8" s="548">
        <f>IF(V5=4,Y3*G11,0)</f>
        <v>0</v>
      </c>
      <c r="Z8" s="548" t="s">
        <v>20</v>
      </c>
      <c r="AA8" s="548"/>
      <c r="AB8" s="548"/>
      <c r="AC8" s="548" t="s">
        <v>13</v>
      </c>
      <c r="AD8" s="548"/>
      <c r="AE8" s="548"/>
      <c r="AF8" s="683">
        <v>4</v>
      </c>
      <c r="AG8" s="686">
        <f>'Detailed Tax Calculator'!AD19</f>
        <v>7550</v>
      </c>
      <c r="AH8" s="548" t="s">
        <v>13</v>
      </c>
      <c r="AI8" s="548"/>
      <c r="AJ8" s="683"/>
      <c r="AK8" s="683"/>
      <c r="AL8" s="683"/>
      <c r="AM8" s="468"/>
      <c r="AN8" s="468"/>
      <c r="AO8" s="632"/>
      <c r="AP8" s="632"/>
      <c r="AQ8" s="632"/>
      <c r="AR8" s="632"/>
      <c r="AS8" s="632"/>
    </row>
    <row r="9" spans="1:45" ht="17.25" customHeight="1">
      <c r="A9" s="1"/>
      <c r="B9" s="11" t="s">
        <v>0</v>
      </c>
      <c r="C9" s="5"/>
      <c r="D9" s="18"/>
      <c r="E9" s="18"/>
      <c r="F9" s="18"/>
      <c r="G9" s="5">
        <v>2</v>
      </c>
      <c r="H9" s="8"/>
      <c r="I9" s="1"/>
      <c r="J9" s="1"/>
      <c r="K9" s="1"/>
      <c r="L9" s="1"/>
      <c r="M9" s="1"/>
      <c r="N9" s="1"/>
      <c r="O9" s="1"/>
      <c r="P9" s="637"/>
      <c r="Q9" s="637"/>
      <c r="R9" s="637"/>
      <c r="S9" s="637"/>
      <c r="T9" s="637"/>
      <c r="U9" s="637"/>
      <c r="V9" s="548">
        <v>4</v>
      </c>
      <c r="W9" s="548" t="s">
        <v>13</v>
      </c>
      <c r="X9" s="548"/>
      <c r="Y9" s="548"/>
      <c r="Z9" s="548"/>
      <c r="AA9" s="548"/>
      <c r="AB9" s="548"/>
      <c r="AC9" s="548"/>
      <c r="AD9" s="548"/>
      <c r="AE9" s="548"/>
      <c r="AF9" s="548"/>
      <c r="AG9" s="548"/>
      <c r="AH9" s="548"/>
      <c r="AI9" s="548"/>
      <c r="AJ9" s="683"/>
      <c r="AK9" s="683"/>
      <c r="AL9" s="683"/>
      <c r="AM9" s="468"/>
      <c r="AN9" s="468"/>
      <c r="AO9" s="632"/>
      <c r="AP9" s="632"/>
      <c r="AQ9" s="632"/>
      <c r="AR9" s="632"/>
      <c r="AS9" s="632"/>
    </row>
    <row r="10" spans="1:45" ht="13.5" customHeight="1">
      <c r="A10" s="1"/>
      <c r="B10" s="11" t="s">
        <v>373</v>
      </c>
      <c r="C10" s="5"/>
      <c r="D10" s="18"/>
      <c r="E10" s="18"/>
      <c r="F10" s="18"/>
      <c r="G10" s="568"/>
      <c r="H10" s="8"/>
      <c r="I10" s="1"/>
      <c r="J10" s="1"/>
      <c r="K10" s="1"/>
      <c r="L10" s="1"/>
      <c r="M10" s="1"/>
      <c r="N10" s="1"/>
      <c r="O10" s="1"/>
      <c r="P10" s="637"/>
      <c r="Q10" s="637"/>
      <c r="R10" s="637"/>
      <c r="S10" s="637"/>
      <c r="T10" s="637"/>
      <c r="U10" s="637"/>
      <c r="V10" s="548"/>
      <c r="W10" s="548"/>
      <c r="X10" s="548"/>
      <c r="Y10" s="548"/>
      <c r="Z10" s="548"/>
      <c r="AA10" s="548"/>
      <c r="AB10" s="548"/>
      <c r="AC10" s="548"/>
      <c r="AD10" s="548"/>
      <c r="AE10" s="548"/>
      <c r="AF10" s="548"/>
      <c r="AG10" s="548"/>
      <c r="AH10" s="548"/>
      <c r="AI10" s="548"/>
      <c r="AJ10" s="683"/>
      <c r="AK10" s="683"/>
      <c r="AL10" s="683"/>
      <c r="AM10" s="468"/>
      <c r="AN10" s="468"/>
      <c r="AO10" s="632"/>
      <c r="AP10" s="632"/>
      <c r="AQ10" s="632"/>
      <c r="AR10" s="632"/>
      <c r="AS10" s="632"/>
    </row>
    <row r="11" spans="1:45" ht="13.5" customHeight="1">
      <c r="A11" s="1"/>
      <c r="B11" s="11" t="s">
        <v>374</v>
      </c>
      <c r="C11" s="5"/>
      <c r="D11" s="18"/>
      <c r="E11" s="18"/>
      <c r="F11" s="18"/>
      <c r="G11" s="568"/>
      <c r="H11" s="9"/>
      <c r="I11" s="1"/>
      <c r="J11" s="1"/>
      <c r="K11" s="1"/>
      <c r="L11" s="1"/>
      <c r="M11" s="1"/>
      <c r="N11" s="1"/>
      <c r="O11" s="1"/>
      <c r="P11" s="637"/>
      <c r="Q11" s="637"/>
      <c r="R11" s="637"/>
      <c r="S11" s="637"/>
      <c r="T11" s="637"/>
      <c r="U11" s="637"/>
      <c r="AJ11" s="683"/>
      <c r="AK11" s="683"/>
      <c r="AL11" s="683"/>
      <c r="AM11" s="468"/>
      <c r="AN11" s="468"/>
      <c r="AO11" s="632"/>
      <c r="AP11" s="632"/>
      <c r="AQ11" s="632"/>
      <c r="AR11" s="632"/>
      <c r="AS11" s="632"/>
    </row>
    <row r="12" spans="1:45" ht="13.5" customHeight="1">
      <c r="A12" s="1"/>
      <c r="B12" s="11" t="s">
        <v>375</v>
      </c>
      <c r="C12" s="5"/>
      <c r="D12" s="18"/>
      <c r="E12" s="18"/>
      <c r="F12" s="18"/>
      <c r="G12" s="12"/>
      <c r="H12" s="9"/>
      <c r="I12" s="1"/>
      <c r="J12" s="1"/>
      <c r="K12" s="1"/>
      <c r="L12" s="1"/>
      <c r="M12" s="1"/>
      <c r="N12" s="1"/>
      <c r="O12" s="1"/>
      <c r="P12" s="637"/>
      <c r="Q12" s="637"/>
      <c r="R12" s="637"/>
      <c r="S12" s="637"/>
      <c r="T12" s="637"/>
      <c r="U12" s="637"/>
      <c r="V12" s="683"/>
      <c r="W12" s="683"/>
      <c r="X12" s="683"/>
      <c r="Y12" s="683"/>
      <c r="Z12" s="683"/>
      <c r="AA12" s="683"/>
      <c r="AB12" s="683"/>
      <c r="AC12" s="683"/>
      <c r="AD12" s="683"/>
      <c r="AE12" s="683"/>
      <c r="AF12" s="683"/>
      <c r="AG12" s="683"/>
      <c r="AH12" s="683"/>
      <c r="AI12" s="683"/>
      <c r="AJ12" s="683"/>
      <c r="AK12" s="683"/>
      <c r="AL12" s="683"/>
      <c r="AM12" s="468"/>
      <c r="AN12" s="468"/>
      <c r="AO12" s="632"/>
      <c r="AP12" s="632"/>
      <c r="AQ12" s="632"/>
      <c r="AR12" s="632"/>
      <c r="AS12" s="632"/>
    </row>
    <row r="13" spans="1:45" ht="13.5" customHeight="1">
      <c r="A13" s="1"/>
      <c r="B13" s="11">
        <f>IF(G11&gt;1,"Wages from Job #2","")</f>
      </c>
      <c r="C13" s="5"/>
      <c r="D13" s="18"/>
      <c r="E13" s="18"/>
      <c r="F13" s="18"/>
      <c r="G13" s="12"/>
      <c r="H13" s="9"/>
      <c r="I13" s="1"/>
      <c r="J13" s="1"/>
      <c r="K13" s="1"/>
      <c r="L13" s="1"/>
      <c r="M13" s="1"/>
      <c r="N13" s="1"/>
      <c r="O13" s="1"/>
      <c r="P13" s="637"/>
      <c r="Q13" s="637"/>
      <c r="R13" s="637"/>
      <c r="S13" s="637"/>
      <c r="T13" s="637"/>
      <c r="U13" s="637"/>
      <c r="V13" s="683"/>
      <c r="W13" s="683"/>
      <c r="X13" s="683"/>
      <c r="Y13" s="683"/>
      <c r="Z13" s="683"/>
      <c r="AA13" s="683"/>
      <c r="AB13" s="683"/>
      <c r="AC13" s="683"/>
      <c r="AD13" s="683"/>
      <c r="AE13" s="683"/>
      <c r="AF13" s="683"/>
      <c r="AG13" s="683"/>
      <c r="AH13" s="683"/>
      <c r="AI13" s="683"/>
      <c r="AJ13" s="683"/>
      <c r="AK13" s="683"/>
      <c r="AL13" s="683"/>
      <c r="AM13" s="468"/>
      <c r="AN13" s="468"/>
      <c r="AO13" s="632"/>
      <c r="AP13" s="632"/>
      <c r="AQ13" s="632"/>
      <c r="AR13" s="632"/>
      <c r="AS13" s="632"/>
    </row>
    <row r="14" spans="1:45" ht="13.5" customHeight="1">
      <c r="A14" s="1"/>
      <c r="B14" s="11">
        <f>IF(G11&gt;2,"Wages from Job #3","")</f>
      </c>
      <c r="C14" s="5"/>
      <c r="D14" s="18"/>
      <c r="E14" s="18"/>
      <c r="F14" s="18"/>
      <c r="G14" s="599"/>
      <c r="H14" s="9"/>
      <c r="I14" s="1"/>
      <c r="J14" s="600"/>
      <c r="K14" s="601"/>
      <c r="L14" s="601"/>
      <c r="M14" s="601"/>
      <c r="N14" s="602"/>
      <c r="O14" s="1"/>
      <c r="P14" s="637"/>
      <c r="Q14" s="637"/>
      <c r="R14" s="637"/>
      <c r="S14" s="637"/>
      <c r="T14" s="637"/>
      <c r="U14" s="637"/>
      <c r="AB14" s="683"/>
      <c r="AC14" s="683"/>
      <c r="AD14" s="683"/>
      <c r="AE14" s="683"/>
      <c r="AF14" s="683"/>
      <c r="AG14" s="683"/>
      <c r="AH14" s="683"/>
      <c r="AI14" s="683"/>
      <c r="AJ14" s="683"/>
      <c r="AK14" s="683"/>
      <c r="AL14" s="683"/>
      <c r="AM14" s="468"/>
      <c r="AN14" s="468"/>
      <c r="AO14" s="632"/>
      <c r="AP14" s="632"/>
      <c r="AQ14" s="632"/>
      <c r="AR14" s="632"/>
      <c r="AS14" s="632"/>
    </row>
    <row r="15" spans="1:45" ht="13.5" customHeight="1">
      <c r="A15" s="1"/>
      <c r="B15" s="11" t="s">
        <v>376</v>
      </c>
      <c r="C15" s="5"/>
      <c r="D15" s="18"/>
      <c r="E15" s="18"/>
      <c r="F15" s="18"/>
      <c r="G15" s="603">
        <f>IF(G11=1,G12,IF(G11=2,SUM(G12:G13),SUM(G12:G14)))</f>
        <v>0</v>
      </c>
      <c r="H15" s="9"/>
      <c r="I15" s="1"/>
      <c r="J15" s="598"/>
      <c r="K15" s="575"/>
      <c r="L15" s="575"/>
      <c r="M15" s="575"/>
      <c r="N15" s="9"/>
      <c r="O15" s="1"/>
      <c r="P15" s="637"/>
      <c r="Q15" s="637"/>
      <c r="R15" s="637"/>
      <c r="S15" s="637"/>
      <c r="T15" s="637"/>
      <c r="U15" s="637"/>
      <c r="AB15" s="683"/>
      <c r="AC15" s="683"/>
      <c r="AD15" s="683"/>
      <c r="AE15" s="683"/>
      <c r="AF15" s="683"/>
      <c r="AG15" s="683"/>
      <c r="AH15" s="683"/>
      <c r="AI15" s="683"/>
      <c r="AJ15" s="683"/>
      <c r="AK15" s="683"/>
      <c r="AL15" s="683"/>
      <c r="AM15" s="468"/>
      <c r="AN15" s="468"/>
      <c r="AO15" s="632"/>
      <c r="AP15" s="632"/>
      <c r="AQ15" s="632"/>
      <c r="AR15" s="632"/>
      <c r="AS15" s="632"/>
    </row>
    <row r="16" spans="1:45" ht="13.5" customHeight="1">
      <c r="A16" s="1"/>
      <c r="B16" s="11" t="s">
        <v>377</v>
      </c>
      <c r="C16" s="5"/>
      <c r="D16" s="18"/>
      <c r="E16" s="18"/>
      <c r="F16" s="18"/>
      <c r="G16" s="569">
        <f>Y16+G10</f>
        <v>0</v>
      </c>
      <c r="H16" s="9"/>
      <c r="I16" s="1"/>
      <c r="J16" s="487" t="s">
        <v>423</v>
      </c>
      <c r="K16" s="18"/>
      <c r="L16" s="18"/>
      <c r="M16" s="18"/>
      <c r="N16" s="604">
        <f>G30</f>
        <v>0</v>
      </c>
      <c r="O16" s="1"/>
      <c r="P16" s="637"/>
      <c r="Q16" s="637"/>
      <c r="R16" s="637"/>
      <c r="S16" s="637"/>
      <c r="T16" s="637"/>
      <c r="U16" s="637"/>
      <c r="W16" s="548"/>
      <c r="X16" s="688" t="s">
        <v>378</v>
      </c>
      <c r="Y16" s="689">
        <f>VLOOKUP(V5,Allowance,G11+3,FALSE)</f>
        <v>0</v>
      </c>
      <c r="AB16" s="683"/>
      <c r="AC16" s="683"/>
      <c r="AD16" s="683"/>
      <c r="AE16" s="683"/>
      <c r="AF16" s="683"/>
      <c r="AG16" s="683"/>
      <c r="AH16" s="683"/>
      <c r="AI16" s="683"/>
      <c r="AJ16" s="683"/>
      <c r="AK16" s="683"/>
      <c r="AL16" s="683"/>
      <c r="AM16" s="468"/>
      <c r="AN16" s="468"/>
      <c r="AO16" s="632"/>
      <c r="AP16" s="632"/>
      <c r="AQ16" s="632"/>
      <c r="AR16" s="632"/>
      <c r="AS16" s="632"/>
    </row>
    <row r="17" spans="1:45" ht="15.75" customHeight="1">
      <c r="A17" s="1"/>
      <c r="B17" s="531"/>
      <c r="C17" s="5"/>
      <c r="D17" s="18"/>
      <c r="E17" s="18"/>
      <c r="F17" s="18"/>
      <c r="G17" s="18"/>
      <c r="H17" s="9"/>
      <c r="I17" s="1"/>
      <c r="J17" s="487">
        <f>IF(G36&lt;G37,"Enter on Form 4-W line 6","")</f>
      </c>
      <c r="K17" s="18"/>
      <c r="L17" s="18"/>
      <c r="M17" s="18"/>
      <c r="N17" s="605">
        <f>IF(G36&lt;G37,G34,"")</f>
      </c>
      <c r="O17" s="1"/>
      <c r="P17" s="637"/>
      <c r="Q17" s="637"/>
      <c r="R17" s="637"/>
      <c r="S17" s="637"/>
      <c r="T17" s="637"/>
      <c r="U17" s="637"/>
      <c r="V17" s="683"/>
      <c r="W17" s="690" t="s">
        <v>379</v>
      </c>
      <c r="X17" s="683"/>
      <c r="Y17" s="690">
        <v>1</v>
      </c>
      <c r="Z17" s="690">
        <v>2</v>
      </c>
      <c r="AA17" s="690">
        <v>3</v>
      </c>
      <c r="AB17" s="683"/>
      <c r="AC17" s="683"/>
      <c r="AD17" s="690" t="s">
        <v>380</v>
      </c>
      <c r="AE17" s="683"/>
      <c r="AF17" s="683"/>
      <c r="AG17" s="683"/>
      <c r="AH17" s="683"/>
      <c r="AI17" s="548"/>
      <c r="AJ17" s="683"/>
      <c r="AK17" s="683"/>
      <c r="AL17" s="683"/>
      <c r="AM17" s="468"/>
      <c r="AN17" s="468"/>
      <c r="AO17" s="632"/>
      <c r="AP17" s="632"/>
      <c r="AQ17" s="632"/>
      <c r="AR17" s="632"/>
      <c r="AS17" s="632"/>
    </row>
    <row r="18" spans="1:45" ht="12.75" customHeight="1">
      <c r="A18" s="1"/>
      <c r="B18" s="487"/>
      <c r="C18" s="5"/>
      <c r="D18" s="18"/>
      <c r="E18" s="18"/>
      <c r="F18" s="18"/>
      <c r="G18" s="594"/>
      <c r="H18" s="9"/>
      <c r="I18" s="1"/>
      <c r="J18" s="589"/>
      <c r="K18" s="484"/>
      <c r="L18" s="484"/>
      <c r="M18" s="484"/>
      <c r="N18" s="606"/>
      <c r="O18" s="1"/>
      <c r="P18" s="637"/>
      <c r="Q18" s="637"/>
      <c r="R18" s="637"/>
      <c r="S18" s="637"/>
      <c r="T18" s="637"/>
      <c r="U18" s="637"/>
      <c r="V18" s="548">
        <v>1</v>
      </c>
      <c r="W18" s="548" t="s">
        <v>10</v>
      </c>
      <c r="X18" s="683"/>
      <c r="Y18" s="548">
        <v>2</v>
      </c>
      <c r="Z18" s="548">
        <v>1</v>
      </c>
      <c r="AA18" s="548">
        <v>1</v>
      </c>
      <c r="AB18" s="548"/>
      <c r="AC18" s="683"/>
      <c r="AD18" s="683"/>
      <c r="AE18" s="690"/>
      <c r="AF18" s="683"/>
      <c r="AG18" s="683">
        <f>IF(G15&lt;AG19,2,IF(G15&lt;=AH20,1,0))</f>
        <v>2</v>
      </c>
      <c r="AH18" s="683"/>
      <c r="AI18" s="548"/>
      <c r="AJ18" s="683"/>
      <c r="AK18" s="683"/>
      <c r="AL18" s="683"/>
      <c r="AM18" s="468"/>
      <c r="AN18" s="468"/>
      <c r="AO18" s="632"/>
      <c r="AP18" s="632"/>
      <c r="AQ18" s="632"/>
      <c r="AR18" s="632"/>
      <c r="AS18" s="632"/>
    </row>
    <row r="19" spans="1:45" ht="13.5" customHeight="1">
      <c r="A19" s="1"/>
      <c r="B19" s="11" t="s">
        <v>381</v>
      </c>
      <c r="C19" s="482"/>
      <c r="D19" s="482"/>
      <c r="E19" s="18"/>
      <c r="F19" s="18"/>
      <c r="G19" s="12"/>
      <c r="H19" s="9"/>
      <c r="I19" s="1"/>
      <c r="J19" s="1"/>
      <c r="K19" s="1"/>
      <c r="L19" s="1"/>
      <c r="M19" s="1"/>
      <c r="N19" s="1"/>
      <c r="O19" s="1"/>
      <c r="P19" s="637"/>
      <c r="Q19" s="637"/>
      <c r="R19" s="637"/>
      <c r="S19" s="637"/>
      <c r="T19" s="637"/>
      <c r="U19" s="637"/>
      <c r="V19" s="548">
        <v>2</v>
      </c>
      <c r="W19" s="548" t="s">
        <v>11</v>
      </c>
      <c r="X19" s="683"/>
      <c r="Y19" s="683">
        <v>3</v>
      </c>
      <c r="Z19" s="683">
        <v>2</v>
      </c>
      <c r="AA19" s="548">
        <v>2</v>
      </c>
      <c r="AB19" s="548"/>
      <c r="AC19" s="683"/>
      <c r="AD19" s="683">
        <v>55000</v>
      </c>
      <c r="AE19" s="683">
        <v>84000</v>
      </c>
      <c r="AF19" s="683"/>
      <c r="AG19" s="683">
        <f>IF(V5=2,AD20,IF(V5=3,AD20,AD19))</f>
        <v>82000</v>
      </c>
      <c r="AH19" s="683"/>
      <c r="AI19" s="548"/>
      <c r="AJ19" s="683"/>
      <c r="AK19" s="683"/>
      <c r="AL19" s="683"/>
      <c r="AM19" s="468"/>
      <c r="AN19" s="468"/>
      <c r="AO19" s="632"/>
      <c r="AP19" s="632"/>
      <c r="AQ19" s="632"/>
      <c r="AR19" s="632"/>
      <c r="AS19" s="632"/>
    </row>
    <row r="20" spans="1:45" ht="13.5" customHeight="1">
      <c r="A20" s="1"/>
      <c r="B20" s="11" t="s">
        <v>6</v>
      </c>
      <c r="C20" s="482"/>
      <c r="D20" s="482"/>
      <c r="E20" s="18"/>
      <c r="F20" s="18"/>
      <c r="G20" s="603">
        <f>VLOOKUP(V5,STANDARD,2,FALSE)</f>
        <v>10300</v>
      </c>
      <c r="H20" s="9"/>
      <c r="I20" s="1"/>
      <c r="J20" s="1"/>
      <c r="K20" s="1"/>
      <c r="L20" s="1"/>
      <c r="M20" s="1"/>
      <c r="N20" s="1"/>
      <c r="O20" s="1"/>
      <c r="P20" s="637"/>
      <c r="Q20" s="637"/>
      <c r="R20" s="637"/>
      <c r="S20" s="637"/>
      <c r="T20" s="637"/>
      <c r="U20" s="637"/>
      <c r="V20" s="548">
        <v>3</v>
      </c>
      <c r="W20" s="548" t="s">
        <v>12</v>
      </c>
      <c r="X20" s="683"/>
      <c r="Y20" s="683">
        <v>3</v>
      </c>
      <c r="Z20" s="683">
        <v>2</v>
      </c>
      <c r="AA20" s="548">
        <v>2</v>
      </c>
      <c r="AB20" s="548"/>
      <c r="AC20" s="683"/>
      <c r="AD20" s="683">
        <v>82000</v>
      </c>
      <c r="AE20" s="683">
        <v>119000</v>
      </c>
      <c r="AF20" s="683"/>
      <c r="AG20" s="683">
        <f>IF($V5=2,AD20,IF($V5=3,AD20,AD19))</f>
        <v>82000</v>
      </c>
      <c r="AH20" s="683">
        <f>IF($V5=2,AE20,IF($V5=3,AE20,AE19))</f>
        <v>119000</v>
      </c>
      <c r="AI20" s="548"/>
      <c r="AJ20" s="683"/>
      <c r="AK20" s="683"/>
      <c r="AL20" s="683"/>
      <c r="AM20" s="468"/>
      <c r="AN20" s="468"/>
      <c r="AO20" s="632"/>
      <c r="AP20" s="632"/>
      <c r="AQ20" s="632"/>
      <c r="AR20" s="632"/>
      <c r="AS20" s="632"/>
    </row>
    <row r="21" spans="1:45" ht="13.5" customHeight="1">
      <c r="A21" s="1"/>
      <c r="B21" s="11" t="s">
        <v>382</v>
      </c>
      <c r="C21" s="482"/>
      <c r="D21" s="482"/>
      <c r="E21" s="607"/>
      <c r="F21" s="607"/>
      <c r="G21" s="603">
        <f>IF((G19-G20)&lt;0,0,G19-G20)</f>
        <v>0</v>
      </c>
      <c r="H21" s="9"/>
      <c r="I21" s="1"/>
      <c r="J21" s="1"/>
      <c r="K21" s="1"/>
      <c r="L21" s="1"/>
      <c r="M21" s="1"/>
      <c r="N21" s="1"/>
      <c r="O21" s="1"/>
      <c r="P21" s="637"/>
      <c r="Q21" s="637"/>
      <c r="R21" s="637"/>
      <c r="S21" s="637"/>
      <c r="T21" s="637"/>
      <c r="U21" s="637"/>
      <c r="V21" s="548">
        <v>4</v>
      </c>
      <c r="W21" s="548" t="s">
        <v>13</v>
      </c>
      <c r="X21" s="683"/>
      <c r="Y21" s="683">
        <v>2</v>
      </c>
      <c r="Z21" s="548">
        <v>2</v>
      </c>
      <c r="AA21" s="548">
        <v>2</v>
      </c>
      <c r="AB21" s="548"/>
      <c r="AC21" s="548"/>
      <c r="AD21" s="548"/>
      <c r="AE21" s="548"/>
      <c r="AF21" s="548"/>
      <c r="AG21" s="548"/>
      <c r="AH21" s="548"/>
      <c r="AI21" s="548"/>
      <c r="AJ21" s="683"/>
      <c r="AK21" s="683"/>
      <c r="AL21" s="683"/>
      <c r="AM21" s="468"/>
      <c r="AN21" s="468"/>
      <c r="AO21" s="632"/>
      <c r="AP21" s="632"/>
      <c r="AQ21" s="632"/>
      <c r="AR21" s="632"/>
      <c r="AS21" s="632"/>
    </row>
    <row r="22" spans="1:45" ht="13.5" customHeight="1">
      <c r="A22" s="1"/>
      <c r="B22" s="11" t="s">
        <v>383</v>
      </c>
      <c r="C22" s="5"/>
      <c r="D22" s="528" t="s">
        <v>384</v>
      </c>
      <c r="E22" s="18"/>
      <c r="F22" s="18"/>
      <c r="G22" s="12"/>
      <c r="H22" s="9"/>
      <c r="I22" s="1"/>
      <c r="J22" s="1"/>
      <c r="K22" s="1"/>
      <c r="L22" s="1"/>
      <c r="M22" s="1"/>
      <c r="N22" s="1"/>
      <c r="O22" s="1"/>
      <c r="P22" s="637"/>
      <c r="Q22" s="637"/>
      <c r="R22" s="637"/>
      <c r="S22" s="637"/>
      <c r="T22" s="637"/>
      <c r="U22" s="637"/>
      <c r="V22" s="630"/>
      <c r="W22" s="630"/>
      <c r="X22" s="630"/>
      <c r="Y22" s="630"/>
      <c r="Z22" s="630"/>
      <c r="AA22" s="630"/>
      <c r="AB22" s="630"/>
      <c r="AC22" s="630"/>
      <c r="AD22" s="630"/>
      <c r="AE22" s="630"/>
      <c r="AF22" s="630"/>
      <c r="AG22" s="630"/>
      <c r="AH22" s="630"/>
      <c r="AI22" s="630"/>
      <c r="AJ22" s="638"/>
      <c r="AK22" s="638"/>
      <c r="AL22" s="638"/>
      <c r="AM22" s="632"/>
      <c r="AN22" s="632"/>
      <c r="AO22" s="632"/>
      <c r="AP22" s="632"/>
      <c r="AQ22" s="632"/>
      <c r="AR22" s="632"/>
      <c r="AS22" s="632"/>
    </row>
    <row r="23" spans="1:45" ht="13.5" customHeight="1">
      <c r="A23" s="1"/>
      <c r="B23" s="11" t="s">
        <v>340</v>
      </c>
      <c r="C23" s="5"/>
      <c r="D23" s="528" t="s">
        <v>384</v>
      </c>
      <c r="E23" s="12"/>
      <c r="F23" s="608" t="str">
        <f>"x "&amp;+X72&amp;+" ="</f>
        <v>x 10 =</v>
      </c>
      <c r="G23" s="603">
        <f>E23*X72</f>
        <v>0</v>
      </c>
      <c r="H23" s="9"/>
      <c r="I23" s="1"/>
      <c r="J23" s="1"/>
      <c r="K23" s="1"/>
      <c r="L23" s="1"/>
      <c r="M23" s="1"/>
      <c r="N23" s="1"/>
      <c r="O23" s="1"/>
      <c r="P23" s="637"/>
      <c r="Q23" s="637"/>
      <c r="R23" s="637"/>
      <c r="S23" s="637"/>
      <c r="T23" s="637"/>
      <c r="U23" s="637"/>
      <c r="V23" s="630"/>
      <c r="W23" s="622"/>
      <c r="X23" s="630"/>
      <c r="Y23" s="630"/>
      <c r="Z23" s="630"/>
      <c r="AA23" s="630"/>
      <c r="AB23" s="630"/>
      <c r="AC23" s="630"/>
      <c r="AD23" s="630"/>
      <c r="AE23" s="630"/>
      <c r="AF23" s="630"/>
      <c r="AG23" s="630"/>
      <c r="AH23" s="630"/>
      <c r="AI23" s="630"/>
      <c r="AJ23" s="638"/>
      <c r="AK23" s="638"/>
      <c r="AL23" s="638"/>
      <c r="AM23" s="632"/>
      <c r="AN23" s="632"/>
      <c r="AO23" s="632"/>
      <c r="AP23" s="632"/>
      <c r="AQ23" s="632"/>
      <c r="AR23" s="632"/>
      <c r="AS23" s="632"/>
    </row>
    <row r="24" spans="1:45" ht="13.5" customHeight="1">
      <c r="A24" s="1"/>
      <c r="B24" s="11" t="s">
        <v>385</v>
      </c>
      <c r="C24" s="5"/>
      <c r="D24" s="18"/>
      <c r="E24" s="18"/>
      <c r="F24" s="18"/>
      <c r="G24" s="12"/>
      <c r="H24" s="9"/>
      <c r="I24" s="1"/>
      <c r="J24" s="1"/>
      <c r="K24" s="1"/>
      <c r="L24" s="1"/>
      <c r="M24" s="1"/>
      <c r="N24" s="1"/>
      <c r="O24" s="1"/>
      <c r="P24" s="637"/>
      <c r="Q24" s="637"/>
      <c r="R24" s="637"/>
      <c r="S24" s="637"/>
      <c r="T24" s="637"/>
      <c r="U24" s="637"/>
      <c r="V24" s="630"/>
      <c r="W24" s="624"/>
      <c r="X24" s="625"/>
      <c r="Y24" s="625"/>
      <c r="Z24" s="625"/>
      <c r="AA24" s="625"/>
      <c r="AB24" s="625"/>
      <c r="AC24" s="625"/>
      <c r="AD24" s="625"/>
      <c r="AE24" s="625"/>
      <c r="AF24" s="625"/>
      <c r="AG24" s="625"/>
      <c r="AH24" s="625"/>
      <c r="AI24" s="625"/>
      <c r="AJ24" s="630"/>
      <c r="AK24" s="638"/>
      <c r="AL24" s="638"/>
      <c r="AM24" s="632"/>
      <c r="AN24" s="632"/>
      <c r="AO24" s="632"/>
      <c r="AP24" s="632"/>
      <c r="AQ24" s="632"/>
      <c r="AR24" s="632"/>
      <c r="AS24" s="632"/>
    </row>
    <row r="25" spans="1:45" ht="13.5" customHeight="1">
      <c r="A25" s="1"/>
      <c r="B25" s="11" t="s">
        <v>386</v>
      </c>
      <c r="C25" s="5"/>
      <c r="D25" s="18"/>
      <c r="E25" s="18"/>
      <c r="F25" s="18"/>
      <c r="G25" s="603">
        <f>IF((SUM(G22:G23)-G24)&lt;0,0,SUM(G22:G23)-G24)</f>
        <v>0</v>
      </c>
      <c r="H25" s="9"/>
      <c r="I25" s="1"/>
      <c r="J25" s="1"/>
      <c r="K25" s="1"/>
      <c r="L25" s="1"/>
      <c r="M25" s="1"/>
      <c r="N25" s="1"/>
      <c r="O25" s="1"/>
      <c r="P25" s="637"/>
      <c r="Q25" s="637"/>
      <c r="R25" s="637"/>
      <c r="S25" s="637"/>
      <c r="T25" s="637"/>
      <c r="U25" s="637"/>
      <c r="V25" s="630"/>
      <c r="W25" s="624"/>
      <c r="X25" s="626"/>
      <c r="Y25" s="626"/>
      <c r="Z25" s="626"/>
      <c r="AA25" s="626"/>
      <c r="AB25" s="626"/>
      <c r="AC25" s="626"/>
      <c r="AD25" s="626"/>
      <c r="AE25" s="626"/>
      <c r="AF25" s="626"/>
      <c r="AG25" s="626"/>
      <c r="AH25" s="626"/>
      <c r="AI25" s="626"/>
      <c r="AJ25" s="630"/>
      <c r="AK25" s="638"/>
      <c r="AL25" s="638"/>
      <c r="AM25" s="632"/>
      <c r="AN25" s="632"/>
      <c r="AO25" s="632"/>
      <c r="AP25" s="632"/>
      <c r="AQ25" s="632"/>
      <c r="AR25" s="632"/>
      <c r="AS25" s="632"/>
    </row>
    <row r="26" spans="1:45" ht="13.5" customHeight="1">
      <c r="A26" s="1"/>
      <c r="B26" s="11" t="s">
        <v>446</v>
      </c>
      <c r="C26" s="513"/>
      <c r="D26" s="596"/>
      <c r="E26" s="596"/>
      <c r="F26" s="596"/>
      <c r="G26" s="569">
        <f>ROUNDDOWN(G25/3300,0)</f>
        <v>0</v>
      </c>
      <c r="H26" s="9"/>
      <c r="I26" s="1"/>
      <c r="J26" s="1"/>
      <c r="K26" s="425"/>
      <c r="L26" s="425"/>
      <c r="M26" s="425"/>
      <c r="N26" s="425"/>
      <c r="O26" s="425"/>
      <c r="P26" s="637"/>
      <c r="Q26" s="637"/>
      <c r="R26" s="637"/>
      <c r="S26" s="637"/>
      <c r="T26" s="637"/>
      <c r="U26" s="637"/>
      <c r="V26" s="630"/>
      <c r="W26" s="627"/>
      <c r="X26" s="628"/>
      <c r="Y26" s="628"/>
      <c r="Z26" s="628"/>
      <c r="AA26" s="628"/>
      <c r="AB26" s="628"/>
      <c r="AC26" s="628"/>
      <c r="AD26" s="628"/>
      <c r="AE26" s="628"/>
      <c r="AF26" s="628"/>
      <c r="AG26" s="628"/>
      <c r="AH26" s="628"/>
      <c r="AI26" s="628"/>
      <c r="AJ26" s="630"/>
      <c r="AK26" s="638"/>
      <c r="AL26" s="638"/>
      <c r="AM26" s="632"/>
      <c r="AN26" s="632"/>
      <c r="AO26" s="632"/>
      <c r="AP26" s="632"/>
      <c r="AQ26" s="632"/>
      <c r="AR26" s="632"/>
      <c r="AS26" s="632"/>
    </row>
    <row r="27" spans="1:45" ht="13.5" customHeight="1">
      <c r="A27" s="1"/>
      <c r="B27" s="11"/>
      <c r="C27" s="513"/>
      <c r="D27" s="596"/>
      <c r="E27" s="596"/>
      <c r="F27" s="596"/>
      <c r="G27" s="570"/>
      <c r="H27" s="9"/>
      <c r="I27" s="1"/>
      <c r="J27" s="1"/>
      <c r="K27" s="425"/>
      <c r="L27" s="425"/>
      <c r="M27" s="425"/>
      <c r="N27" s="425"/>
      <c r="O27" s="425"/>
      <c r="P27" s="637"/>
      <c r="Q27" s="637"/>
      <c r="R27" s="637"/>
      <c r="S27" s="637"/>
      <c r="T27" s="637"/>
      <c r="U27" s="637"/>
      <c r="V27" s="630"/>
      <c r="W27" s="627"/>
      <c r="X27" s="628"/>
      <c r="Y27" s="628"/>
      <c r="Z27" s="628"/>
      <c r="AA27" s="628"/>
      <c r="AB27" s="628"/>
      <c r="AC27" s="628"/>
      <c r="AD27" s="628"/>
      <c r="AE27" s="628"/>
      <c r="AF27" s="628"/>
      <c r="AG27" s="628"/>
      <c r="AH27" s="628"/>
      <c r="AI27" s="628"/>
      <c r="AJ27" s="630"/>
      <c r="AK27" s="638"/>
      <c r="AL27" s="638"/>
      <c r="AM27" s="632"/>
      <c r="AN27" s="632"/>
      <c r="AO27" s="632"/>
      <c r="AP27" s="632"/>
      <c r="AQ27" s="632"/>
      <c r="AR27" s="632"/>
      <c r="AS27" s="632"/>
    </row>
    <row r="28" spans="1:45" ht="18.75" customHeight="1">
      <c r="A28" s="1"/>
      <c r="B28" s="11"/>
      <c r="C28" s="513"/>
      <c r="D28" s="596"/>
      <c r="E28" s="596"/>
      <c r="F28" s="596"/>
      <c r="G28" s="570"/>
      <c r="H28" s="9"/>
      <c r="I28" s="1"/>
      <c r="J28" s="1"/>
      <c r="K28" s="425"/>
      <c r="L28" s="425"/>
      <c r="M28" s="425"/>
      <c r="N28" s="425"/>
      <c r="O28" s="425"/>
      <c r="P28" s="637"/>
      <c r="Q28" s="637"/>
      <c r="R28" s="637"/>
      <c r="S28" s="637"/>
      <c r="T28" s="637"/>
      <c r="U28" s="637"/>
      <c r="V28" s="630"/>
      <c r="W28" s="627"/>
      <c r="X28" s="628"/>
      <c r="Y28" s="628"/>
      <c r="Z28" s="628"/>
      <c r="AA28" s="628"/>
      <c r="AB28" s="628"/>
      <c r="AC28" s="628"/>
      <c r="AD28" s="628"/>
      <c r="AE28" s="628"/>
      <c r="AF28" s="628"/>
      <c r="AG28" s="628"/>
      <c r="AH28" s="628"/>
      <c r="AI28" s="628"/>
      <c r="AJ28" s="630"/>
      <c r="AK28" s="638"/>
      <c r="AL28" s="638"/>
      <c r="AM28" s="632"/>
      <c r="AN28" s="632"/>
      <c r="AO28" s="632"/>
      <c r="AP28" s="632"/>
      <c r="AQ28" s="632"/>
      <c r="AR28" s="632"/>
      <c r="AS28" s="632"/>
    </row>
    <row r="29" spans="1:45" ht="16.5" customHeight="1">
      <c r="A29" s="1"/>
      <c r="B29" s="11">
        <f>IF(G11&gt;1,"Two-Earner/ Two-Job Allowance adjustment","")</f>
      </c>
      <c r="C29" s="513"/>
      <c r="D29" s="596"/>
      <c r="E29" s="596"/>
      <c r="F29" s="596"/>
      <c r="G29" s="569">
        <f>IF(G11&gt;1,-(G26+G16-G30),"")</f>
      </c>
      <c r="H29" s="9"/>
      <c r="I29" s="1"/>
      <c r="J29" s="1"/>
      <c r="K29" s="425"/>
      <c r="L29" s="425"/>
      <c r="M29" s="425"/>
      <c r="N29" s="425"/>
      <c r="O29" s="425"/>
      <c r="P29" s="637"/>
      <c r="Q29" s="637"/>
      <c r="R29" s="637"/>
      <c r="S29" s="637"/>
      <c r="T29" s="637"/>
      <c r="U29" s="637"/>
      <c r="V29" s="630"/>
      <c r="W29" s="627"/>
      <c r="X29" s="628"/>
      <c r="Y29" s="628"/>
      <c r="Z29" s="628"/>
      <c r="AA29" s="628"/>
      <c r="AB29" s="628"/>
      <c r="AC29" s="628"/>
      <c r="AD29" s="628"/>
      <c r="AE29" s="628"/>
      <c r="AF29" s="628"/>
      <c r="AG29" s="628"/>
      <c r="AH29" s="628"/>
      <c r="AI29" s="628"/>
      <c r="AJ29" s="630"/>
      <c r="AK29" s="638"/>
      <c r="AL29" s="638"/>
      <c r="AM29" s="632"/>
      <c r="AN29" s="632"/>
      <c r="AO29" s="632"/>
      <c r="AP29" s="632"/>
      <c r="AQ29" s="632"/>
      <c r="AR29" s="632"/>
      <c r="AS29" s="632"/>
    </row>
    <row r="30" spans="1:45" ht="15.75" customHeight="1">
      <c r="A30" s="1"/>
      <c r="B30" s="487" t="s">
        <v>422</v>
      </c>
      <c r="C30" s="5"/>
      <c r="D30" s="18"/>
      <c r="E30" s="18"/>
      <c r="F30" s="18"/>
      <c r="G30" s="571">
        <f>IF(G11&gt;1,IF((G36-G37)&lt;0,0,G36-G37),G26+G16)</f>
        <v>0</v>
      </c>
      <c r="H30" s="9"/>
      <c r="I30" s="1"/>
      <c r="J30" s="1"/>
      <c r="K30" s="425"/>
      <c r="L30" s="425"/>
      <c r="M30" s="425"/>
      <c r="N30" s="425"/>
      <c r="O30" s="425"/>
      <c r="P30" s="637"/>
      <c r="Q30" s="637"/>
      <c r="R30" s="637"/>
      <c r="S30" s="637"/>
      <c r="T30" s="637"/>
      <c r="U30" s="637"/>
      <c r="V30" s="630"/>
      <c r="W30" s="627"/>
      <c r="X30" s="628"/>
      <c r="Y30" s="628"/>
      <c r="Z30" s="628"/>
      <c r="AA30" s="628"/>
      <c r="AB30" s="628"/>
      <c r="AC30" s="628"/>
      <c r="AD30" s="628"/>
      <c r="AE30" s="628"/>
      <c r="AF30" s="628"/>
      <c r="AG30" s="628"/>
      <c r="AH30" s="628"/>
      <c r="AI30" s="628"/>
      <c r="AJ30" s="630"/>
      <c r="AK30" s="638"/>
      <c r="AL30" s="638"/>
      <c r="AM30" s="632"/>
      <c r="AN30" s="632"/>
      <c r="AO30" s="632"/>
      <c r="AP30" s="632"/>
      <c r="AQ30" s="632"/>
      <c r="AR30" s="632"/>
      <c r="AS30" s="632"/>
    </row>
    <row r="31" spans="1:45" ht="12.75" customHeight="1">
      <c r="A31" s="1"/>
      <c r="B31" s="11">
        <f>IF(G36&lt;G37,"Number of pay periods remaining in 2006.","")</f>
      </c>
      <c r="C31" s="5"/>
      <c r="D31" s="18"/>
      <c r="E31" s="18"/>
      <c r="F31" s="18"/>
      <c r="G31" s="568">
        <v>26</v>
      </c>
      <c r="H31" s="9"/>
      <c r="I31" s="1"/>
      <c r="J31" s="1"/>
      <c r="K31" s="425"/>
      <c r="L31" s="425"/>
      <c r="M31" s="425"/>
      <c r="N31" s="425"/>
      <c r="O31" s="425"/>
      <c r="P31" s="637"/>
      <c r="Q31" s="637"/>
      <c r="R31" s="637"/>
      <c r="S31" s="637"/>
      <c r="T31" s="637"/>
      <c r="U31" s="637"/>
      <c r="V31" s="630"/>
      <c r="W31" s="627"/>
      <c r="X31" s="628"/>
      <c r="Y31" s="628"/>
      <c r="Z31" s="628"/>
      <c r="AA31" s="628"/>
      <c r="AB31" s="628"/>
      <c r="AC31" s="628"/>
      <c r="AD31" s="628"/>
      <c r="AE31" s="628"/>
      <c r="AF31" s="628"/>
      <c r="AG31" s="628"/>
      <c r="AH31" s="628"/>
      <c r="AI31" s="628"/>
      <c r="AJ31" s="630"/>
      <c r="AK31" s="638"/>
      <c r="AL31" s="638"/>
      <c r="AM31" s="632"/>
      <c r="AN31" s="632"/>
      <c r="AO31" s="632"/>
      <c r="AP31" s="632"/>
      <c r="AQ31" s="632"/>
      <c r="AR31" s="632"/>
      <c r="AS31" s="632"/>
    </row>
    <row r="32" spans="1:45" ht="12.75" customHeight="1">
      <c r="A32" s="1"/>
      <c r="B32" s="531">
        <f>IF(G36&lt;G37,"Additional annual withholding needed","")</f>
      </c>
      <c r="C32" s="488"/>
      <c r="D32" s="609"/>
      <c r="E32" s="609"/>
      <c r="F32" s="609"/>
      <c r="G32" s="572">
        <f>IF(G36&lt;G37,G38*G39,"")</f>
      </c>
      <c r="H32" s="573"/>
      <c r="I32" s="1"/>
      <c r="J32" s="1"/>
      <c r="K32" s="425"/>
      <c r="L32" s="425"/>
      <c r="M32" s="425"/>
      <c r="N32" s="425"/>
      <c r="O32" s="425"/>
      <c r="P32" s="637"/>
      <c r="Q32" s="637"/>
      <c r="R32" s="637"/>
      <c r="S32" s="637"/>
      <c r="T32" s="637"/>
      <c r="U32" s="637"/>
      <c r="V32" s="630"/>
      <c r="W32" s="623"/>
      <c r="X32" s="623"/>
      <c r="Y32" s="623"/>
      <c r="Z32" s="629"/>
      <c r="AA32" s="623"/>
      <c r="AB32" s="623"/>
      <c r="AC32" s="629"/>
      <c r="AD32" s="630"/>
      <c r="AE32" s="630"/>
      <c r="AF32" s="629"/>
      <c r="AG32" s="630"/>
      <c r="AH32" s="630"/>
      <c r="AI32" s="629"/>
      <c r="AJ32" s="630"/>
      <c r="AK32" s="638"/>
      <c r="AL32" s="638"/>
      <c r="AM32" s="632"/>
      <c r="AN32" s="632"/>
      <c r="AO32" s="632"/>
      <c r="AP32" s="632"/>
      <c r="AQ32" s="632"/>
      <c r="AR32" s="632"/>
      <c r="AS32" s="632"/>
    </row>
    <row r="33" spans="1:45" ht="9.75" customHeight="1">
      <c r="A33" s="1"/>
      <c r="B33" s="574">
        <f>IF(G36&lt;G37,"(If you complete this form in December 2004 and you are paid every two weeks, enter 26)","")</f>
      </c>
      <c r="C33" s="5"/>
      <c r="D33" s="18"/>
      <c r="E33" s="18"/>
      <c r="F33" s="18"/>
      <c r="G33" s="18"/>
      <c r="H33" s="9"/>
      <c r="I33" s="1"/>
      <c r="J33" s="1"/>
      <c r="K33" s="425"/>
      <c r="L33" s="425"/>
      <c r="M33" s="425"/>
      <c r="N33" s="425"/>
      <c r="O33" s="425"/>
      <c r="P33" s="637"/>
      <c r="Q33" s="637"/>
      <c r="R33" s="637"/>
      <c r="S33" s="637"/>
      <c r="T33" s="637"/>
      <c r="U33" s="637"/>
      <c r="V33" s="630"/>
      <c r="W33" s="638"/>
      <c r="X33" s="638"/>
      <c r="Y33" s="638"/>
      <c r="Z33" s="629"/>
      <c r="AA33" s="623"/>
      <c r="AB33" s="623"/>
      <c r="AC33" s="629"/>
      <c r="AD33" s="630"/>
      <c r="AE33" s="630"/>
      <c r="AF33" s="629"/>
      <c r="AG33" s="630"/>
      <c r="AH33" s="630"/>
      <c r="AI33" s="629"/>
      <c r="AJ33" s="630"/>
      <c r="AK33" s="638"/>
      <c r="AL33" s="638"/>
      <c r="AM33" s="632"/>
      <c r="AN33" s="632"/>
      <c r="AO33" s="632"/>
      <c r="AP33" s="632"/>
      <c r="AQ33" s="632"/>
      <c r="AR33" s="632"/>
      <c r="AS33" s="632"/>
    </row>
    <row r="34" spans="1:45" ht="15" customHeight="1">
      <c r="A34" s="1"/>
      <c r="B34" s="512">
        <f>IF(G36&lt;G37,"Additional amount to be withheld from each paycheck - Enter on Form 4-W, line 6","")</f>
      </c>
      <c r="C34" s="5"/>
      <c r="D34" s="18"/>
      <c r="E34" s="18"/>
      <c r="F34" s="18"/>
      <c r="G34" s="575">
        <f>IF(G36&lt;G37,G32/G31,"")</f>
      </c>
      <c r="H34" s="9"/>
      <c r="I34" s="1"/>
      <c r="J34" s="1"/>
      <c r="K34" s="1"/>
      <c r="L34" s="1"/>
      <c r="M34" s="1"/>
      <c r="N34" s="1"/>
      <c r="O34" s="1"/>
      <c r="P34" s="637"/>
      <c r="Q34" s="637"/>
      <c r="R34" s="637"/>
      <c r="S34" s="637"/>
      <c r="T34" s="637"/>
      <c r="U34" s="637"/>
      <c r="V34" s="630"/>
      <c r="W34" s="638"/>
      <c r="X34" s="630"/>
      <c r="Y34" s="630"/>
      <c r="Z34" s="629"/>
      <c r="AA34" s="623"/>
      <c r="AB34" s="623"/>
      <c r="AC34" s="629"/>
      <c r="AD34" s="630"/>
      <c r="AE34" s="630"/>
      <c r="AF34" s="629"/>
      <c r="AG34" s="630"/>
      <c r="AH34" s="630"/>
      <c r="AI34" s="629"/>
      <c r="AJ34" s="630"/>
      <c r="AK34" s="638"/>
      <c r="AL34" s="638"/>
      <c r="AM34" s="632"/>
      <c r="AN34" s="632"/>
      <c r="AO34" s="632"/>
      <c r="AP34" s="632"/>
      <c r="AQ34" s="632"/>
      <c r="AR34" s="632"/>
      <c r="AS34" s="632"/>
    </row>
    <row r="35" spans="1:45" ht="12.75">
      <c r="A35" s="1"/>
      <c r="B35" s="589"/>
      <c r="C35" s="484"/>
      <c r="D35" s="484"/>
      <c r="E35" s="484"/>
      <c r="F35" s="484"/>
      <c r="G35" s="484"/>
      <c r="H35" s="606"/>
      <c r="I35" s="1"/>
      <c r="J35" s="1"/>
      <c r="K35" s="590"/>
      <c r="L35" s="1"/>
      <c r="M35" s="1"/>
      <c r="N35" s="1"/>
      <c r="O35" s="1"/>
      <c r="P35" s="637"/>
      <c r="Q35" s="637"/>
      <c r="R35" s="637"/>
      <c r="S35" s="637"/>
      <c r="T35" s="637"/>
      <c r="U35" s="637"/>
      <c r="V35" s="639"/>
      <c r="W35" s="630"/>
      <c r="X35" s="630"/>
      <c r="Y35" s="630"/>
      <c r="Z35" s="638"/>
      <c r="AA35" s="638"/>
      <c r="AB35" s="638"/>
      <c r="AC35" s="638"/>
      <c r="AD35" s="638"/>
      <c r="AE35" s="638"/>
      <c r="AF35" s="638"/>
      <c r="AG35" s="638"/>
      <c r="AH35" s="638"/>
      <c r="AI35" s="638"/>
      <c r="AJ35" s="638"/>
      <c r="AK35" s="638"/>
      <c r="AL35" s="638"/>
      <c r="AM35" s="632"/>
      <c r="AN35" s="632"/>
      <c r="AO35" s="632"/>
      <c r="AP35" s="632"/>
      <c r="AQ35" s="632"/>
      <c r="AR35" s="632"/>
      <c r="AS35" s="632"/>
    </row>
    <row r="36" spans="1:45" ht="12.75">
      <c r="A36" s="610"/>
      <c r="B36" s="576" t="s">
        <v>387</v>
      </c>
      <c r="C36" s="577"/>
      <c r="D36" s="577"/>
      <c r="E36" s="577"/>
      <c r="F36" s="577"/>
      <c r="G36" s="578">
        <f>G26+G16</f>
        <v>0</v>
      </c>
      <c r="H36" s="579"/>
      <c r="I36" s="1"/>
      <c r="J36" s="1"/>
      <c r="K36" s="590"/>
      <c r="L36" s="1"/>
      <c r="M36" s="1"/>
      <c r="N36" s="1"/>
      <c r="O36" s="1"/>
      <c r="P36" s="637"/>
      <c r="Q36" s="637"/>
      <c r="R36" s="637"/>
      <c r="S36" s="637"/>
      <c r="T36" s="637"/>
      <c r="U36" s="637"/>
      <c r="V36" s="639"/>
      <c r="W36" s="630"/>
      <c r="X36" s="630"/>
      <c r="Y36" s="630"/>
      <c r="Z36" s="638"/>
      <c r="AA36" s="638"/>
      <c r="AB36" s="638"/>
      <c r="AC36" s="638"/>
      <c r="AD36" s="638"/>
      <c r="AE36" s="638"/>
      <c r="AF36" s="638"/>
      <c r="AG36" s="638"/>
      <c r="AH36" s="638"/>
      <c r="AI36" s="638"/>
      <c r="AJ36" s="638"/>
      <c r="AK36" s="638"/>
      <c r="AL36" s="638"/>
      <c r="AM36" s="632"/>
      <c r="AN36" s="632"/>
      <c r="AO36" s="632"/>
      <c r="AP36" s="632"/>
      <c r="AQ36" s="632"/>
      <c r="AR36" s="632"/>
      <c r="AS36" s="632"/>
    </row>
    <row r="37" spans="1:45" ht="15.75" customHeight="1">
      <c r="A37" s="610"/>
      <c r="B37" s="576" t="s">
        <v>388</v>
      </c>
      <c r="C37" s="577"/>
      <c r="D37" s="577"/>
      <c r="E37" s="577"/>
      <c r="F37" s="577"/>
      <c r="G37" s="578">
        <f>IF(V5=2,Y41,Z41)</f>
        <v>0</v>
      </c>
      <c r="H37" s="579"/>
      <c r="I37" s="1"/>
      <c r="J37" s="1"/>
      <c r="K37" s="590"/>
      <c r="L37" s="1"/>
      <c r="M37" s="1"/>
      <c r="N37" s="1"/>
      <c r="O37" s="1"/>
      <c r="P37" s="637"/>
      <c r="Q37" s="637"/>
      <c r="R37" s="637"/>
      <c r="S37" s="637"/>
      <c r="T37" s="637"/>
      <c r="U37" s="637"/>
      <c r="V37" s="639"/>
      <c r="W37" s="639"/>
      <c r="X37" s="638"/>
      <c r="Y37" s="638"/>
      <c r="Z37" s="638"/>
      <c r="AA37" s="638"/>
      <c r="AB37" s="638"/>
      <c r="AC37" s="638"/>
      <c r="AD37" s="638"/>
      <c r="AE37" s="638"/>
      <c r="AF37" s="638"/>
      <c r="AG37" s="638"/>
      <c r="AH37" s="638"/>
      <c r="AI37" s="638"/>
      <c r="AJ37" s="638"/>
      <c r="AK37" s="638"/>
      <c r="AL37" s="638"/>
      <c r="AM37" s="632"/>
      <c r="AN37" s="632"/>
      <c r="AO37" s="632"/>
      <c r="AP37" s="632"/>
      <c r="AQ37" s="632"/>
      <c r="AR37" s="632"/>
      <c r="AS37" s="632"/>
    </row>
    <row r="38" spans="1:45" ht="12.75">
      <c r="A38" s="610"/>
      <c r="B38" s="576">
        <f>IF(G36&gt;=G37,"","Allowance reduction multiple")</f>
      </c>
      <c r="C38" s="577"/>
      <c r="D38" s="577"/>
      <c r="E38" s="577"/>
      <c r="F38" s="577"/>
      <c r="G38" s="578">
        <f>IF(G36&lt;G37,G37-G36,"")</f>
      </c>
      <c r="H38" s="579"/>
      <c r="I38" s="1"/>
      <c r="J38" s="1"/>
      <c r="K38" s="1"/>
      <c r="L38" s="1"/>
      <c r="M38" s="1"/>
      <c r="N38" s="1"/>
      <c r="O38" s="1"/>
      <c r="P38" s="637"/>
      <c r="Q38" s="637"/>
      <c r="R38" s="637"/>
      <c r="S38" s="637"/>
      <c r="T38" s="637"/>
      <c r="U38" s="637"/>
      <c r="V38" s="639"/>
      <c r="W38" s="639"/>
      <c r="X38" s="638"/>
      <c r="Y38" s="638"/>
      <c r="Z38" s="638"/>
      <c r="AA38" s="638"/>
      <c r="AB38" s="638"/>
      <c r="AC38" s="638"/>
      <c r="AD38" s="638"/>
      <c r="AE38" s="638"/>
      <c r="AF38" s="638"/>
      <c r="AG38" s="638"/>
      <c r="AH38" s="638"/>
      <c r="AI38" s="638"/>
      <c r="AJ38" s="638"/>
      <c r="AK38" s="638"/>
      <c r="AL38" s="638"/>
      <c r="AM38" s="632"/>
      <c r="AN38" s="632"/>
      <c r="AO38" s="632"/>
      <c r="AP38" s="632"/>
      <c r="AQ38" s="632"/>
      <c r="AR38" s="632"/>
      <c r="AS38" s="632"/>
    </row>
    <row r="39" spans="1:50" ht="12.75">
      <c r="A39" s="610"/>
      <c r="B39" s="576">
        <f>IF(G36&lt;G37,"Table 2 Reference: Two-Earner/Two-Job (Form W-4)","")</f>
      </c>
      <c r="C39" s="577"/>
      <c r="D39" s="577"/>
      <c r="E39" s="577"/>
      <c r="F39" s="577"/>
      <c r="G39" s="580">
        <f>IF(G36&lt;G37,IF(V5=2,AF41,AG41),"")</f>
      </c>
      <c r="H39" s="579"/>
      <c r="I39" s="1"/>
      <c r="J39" s="1"/>
      <c r="K39" s="1"/>
      <c r="L39" s="1"/>
      <c r="M39" s="1"/>
      <c r="N39" s="1"/>
      <c r="O39" s="1"/>
      <c r="P39" s="637"/>
      <c r="Q39" s="637"/>
      <c r="R39" s="637"/>
      <c r="S39" s="637"/>
      <c r="T39" s="637"/>
      <c r="U39" s="637"/>
      <c r="V39" s="691"/>
      <c r="W39" s="692" t="s">
        <v>389</v>
      </c>
      <c r="X39" s="683"/>
      <c r="Y39" s="683"/>
      <c r="Z39" s="683"/>
      <c r="AA39" s="683"/>
      <c r="AB39" s="683"/>
      <c r="AC39" s="683"/>
      <c r="AD39" s="683"/>
      <c r="AE39" s="683"/>
      <c r="AF39" s="692" t="s">
        <v>390</v>
      </c>
      <c r="AG39" s="683"/>
      <c r="AH39" s="683"/>
      <c r="AI39" s="683"/>
      <c r="AJ39" s="683"/>
      <c r="AK39" s="683"/>
      <c r="AL39" s="683"/>
      <c r="AM39" s="468"/>
      <c r="AN39" s="468"/>
      <c r="AO39" s="468"/>
      <c r="AP39" s="468"/>
      <c r="AQ39" s="468"/>
      <c r="AR39" s="468"/>
      <c r="AS39" s="468"/>
      <c r="AT39" s="468"/>
      <c r="AU39" s="468"/>
      <c r="AV39" s="468"/>
      <c r="AW39" s="468"/>
      <c r="AX39" s="468"/>
    </row>
    <row r="40" spans="1:50" ht="17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637"/>
      <c r="Q40" s="637"/>
      <c r="R40" s="637"/>
      <c r="S40" s="637"/>
      <c r="T40" s="637"/>
      <c r="U40" s="637"/>
      <c r="V40" s="691"/>
      <c r="W40" s="683"/>
      <c r="X40" s="683"/>
      <c r="Y40" s="693" t="s">
        <v>391</v>
      </c>
      <c r="Z40" s="693" t="s">
        <v>392</v>
      </c>
      <c r="AA40" s="683"/>
      <c r="AB40" s="683"/>
      <c r="AC40" s="683"/>
      <c r="AD40" s="683"/>
      <c r="AE40" s="683"/>
      <c r="AF40" s="693" t="s">
        <v>391</v>
      </c>
      <c r="AG40" s="693" t="s">
        <v>392</v>
      </c>
      <c r="AH40" s="683"/>
      <c r="AI40" s="683"/>
      <c r="AJ40" s="683"/>
      <c r="AK40" s="683"/>
      <c r="AL40" s="683"/>
      <c r="AM40" s="468"/>
      <c r="AN40" s="468"/>
      <c r="AO40" s="468"/>
      <c r="AP40" s="468"/>
      <c r="AQ40" s="468"/>
      <c r="AR40" s="468"/>
      <c r="AS40" s="468"/>
      <c r="AT40" s="468"/>
      <c r="AU40" s="468"/>
      <c r="AV40" s="468"/>
      <c r="AW40" s="468"/>
      <c r="AX40" s="468"/>
    </row>
    <row r="41" spans="1:50" ht="6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637"/>
      <c r="Q41" s="637"/>
      <c r="R41" s="637"/>
      <c r="S41" s="637"/>
      <c r="T41" s="637"/>
      <c r="U41" s="637"/>
      <c r="V41" s="691"/>
      <c r="W41" s="683" t="s">
        <v>393</v>
      </c>
      <c r="X41" s="694">
        <f>IF(G11=3,ROUND(MAX(G12:G14),0),ROUND(MAX(G12:G13),0))</f>
        <v>0</v>
      </c>
      <c r="Y41" s="683">
        <f>VLOOKUP(1,MFJ,4,FALSE)</f>
        <v>0</v>
      </c>
      <c r="Z41" s="683">
        <f>VLOOKUP(1,Others,4,FALSE)</f>
        <v>0</v>
      </c>
      <c r="AA41" s="683"/>
      <c r="AB41" s="683"/>
      <c r="AC41" s="683"/>
      <c r="AD41" s="683"/>
      <c r="AE41" s="683"/>
      <c r="AF41" s="683">
        <f>VLOOKUP(1,MFJ2,4,FALSE)</f>
        <v>500</v>
      </c>
      <c r="AG41" s="683">
        <f>VLOOKUP(1,Others2,4,FALSE)</f>
        <v>500</v>
      </c>
      <c r="AH41" s="683"/>
      <c r="AI41" s="683"/>
      <c r="AJ41" s="683"/>
      <c r="AK41" s="683"/>
      <c r="AL41" s="683"/>
      <c r="AM41" s="468"/>
      <c r="AN41" s="468"/>
      <c r="AO41" s="468"/>
      <c r="AP41" s="468"/>
      <c r="AQ41" s="468"/>
      <c r="AR41" s="468"/>
      <c r="AS41" s="468"/>
      <c r="AT41" s="468"/>
      <c r="AU41" s="468"/>
      <c r="AV41" s="468"/>
      <c r="AW41" s="468"/>
      <c r="AX41" s="468"/>
    </row>
    <row r="42" spans="1:5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637"/>
      <c r="Q42" s="637"/>
      <c r="R42" s="637"/>
      <c r="S42" s="637"/>
      <c r="T42" s="637"/>
      <c r="U42" s="637"/>
      <c r="V42" s="691"/>
      <c r="W42" s="683" t="s">
        <v>394</v>
      </c>
      <c r="X42" s="683">
        <f>IF(G11=3,ROUND(MIN(G12:G14),0),ROUND(MIN(G12:G13),0))</f>
        <v>0</v>
      </c>
      <c r="Y42" s="683"/>
      <c r="Z42" s="683"/>
      <c r="AA42" s="683"/>
      <c r="AB42" s="683"/>
      <c r="AC42" s="683"/>
      <c r="AD42" s="683"/>
      <c r="AE42" s="683"/>
      <c r="AF42" s="683"/>
      <c r="AG42" s="683"/>
      <c r="AH42" s="683"/>
      <c r="AI42" s="683"/>
      <c r="AJ42" s="683"/>
      <c r="AK42" s="683"/>
      <c r="AL42" s="683"/>
      <c r="AM42" s="468"/>
      <c r="AN42" s="468"/>
      <c r="AO42" s="468"/>
      <c r="AP42" s="468"/>
      <c r="AQ42" s="468"/>
      <c r="AR42" s="468"/>
      <c r="AS42" s="468"/>
      <c r="AT42" s="468"/>
      <c r="AU42" s="468"/>
      <c r="AV42" s="468"/>
      <c r="AW42" s="468"/>
      <c r="AX42" s="468"/>
    </row>
    <row r="43" spans="1:5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637"/>
      <c r="Q43" s="637"/>
      <c r="R43" s="637"/>
      <c r="S43" s="637"/>
      <c r="T43" s="637"/>
      <c r="U43" s="637"/>
      <c r="V43" s="691"/>
      <c r="W43" s="683"/>
      <c r="X43" s="683"/>
      <c r="Y43" s="683"/>
      <c r="Z43" s="683"/>
      <c r="AA43" s="683"/>
      <c r="AB43" s="683"/>
      <c r="AC43" s="683"/>
      <c r="AD43" s="683"/>
      <c r="AE43" s="683"/>
      <c r="AF43" s="683"/>
      <c r="AG43" s="683"/>
      <c r="AH43" s="683"/>
      <c r="AI43" s="683"/>
      <c r="AJ43" s="683"/>
      <c r="AK43" s="683"/>
      <c r="AL43" s="683"/>
      <c r="AM43" s="468"/>
      <c r="AN43" s="468"/>
      <c r="AO43" s="468"/>
      <c r="AP43" s="468"/>
      <c r="AQ43" s="468"/>
      <c r="AR43" s="468"/>
      <c r="AS43" s="468"/>
      <c r="AT43" s="468"/>
      <c r="AU43" s="468"/>
      <c r="AV43" s="468"/>
      <c r="AW43" s="468"/>
      <c r="AX43" s="468"/>
    </row>
    <row r="44" spans="1:50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637"/>
      <c r="Q44" s="637"/>
      <c r="R44" s="637"/>
      <c r="S44" s="637"/>
      <c r="T44" s="637"/>
      <c r="U44" s="637"/>
      <c r="V44" s="683"/>
      <c r="W44" s="691"/>
      <c r="X44" s="691" t="s">
        <v>11</v>
      </c>
      <c r="Y44" s="683"/>
      <c r="Z44" s="683"/>
      <c r="AA44" s="683"/>
      <c r="AB44" s="683" t="s">
        <v>395</v>
      </c>
      <c r="AC44" s="683"/>
      <c r="AD44" s="683"/>
      <c r="AE44" s="683"/>
      <c r="AF44" s="691" t="s">
        <v>11</v>
      </c>
      <c r="AG44" s="683"/>
      <c r="AH44" s="683"/>
      <c r="AI44" s="683"/>
      <c r="AJ44" s="683" t="s">
        <v>395</v>
      </c>
      <c r="AK44" s="683"/>
      <c r="AL44" s="683"/>
      <c r="AM44" s="468"/>
      <c r="AN44" s="468"/>
      <c r="AO44" s="468"/>
      <c r="AP44" s="468"/>
      <c r="AQ44" s="468"/>
      <c r="AR44" s="468"/>
      <c r="AS44" s="468"/>
      <c r="AT44" s="468"/>
      <c r="AU44" s="468"/>
      <c r="AV44" s="468"/>
      <c r="AW44" s="468"/>
      <c r="AX44" s="468"/>
    </row>
    <row r="45" spans="1:50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637"/>
      <c r="Q45" s="637"/>
      <c r="R45" s="637"/>
      <c r="S45" s="637"/>
      <c r="T45" s="637"/>
      <c r="U45" s="637"/>
      <c r="V45" s="683"/>
      <c r="W45" s="691" t="s">
        <v>396</v>
      </c>
      <c r="X45" s="683"/>
      <c r="Y45" s="691"/>
      <c r="Z45" s="683"/>
      <c r="AA45" s="691" t="s">
        <v>396</v>
      </c>
      <c r="AB45" s="683"/>
      <c r="AC45" s="683"/>
      <c r="AD45" s="683"/>
      <c r="AE45" s="683">
        <f>IF(X$41&gt;=AF45,IF(X$41&lt;=AG45,1,0),0)</f>
        <v>1</v>
      </c>
      <c r="AF45" s="683">
        <v>0</v>
      </c>
      <c r="AG45" s="683">
        <v>60000</v>
      </c>
      <c r="AH45" s="683">
        <v>500</v>
      </c>
      <c r="AI45" s="683">
        <f>IF(X$41&gt;=AJ45,IF(X$41&lt;=AK45,1,0),0)</f>
        <v>1</v>
      </c>
      <c r="AJ45" s="683">
        <v>0</v>
      </c>
      <c r="AK45" s="683">
        <v>30000</v>
      </c>
      <c r="AL45" s="683">
        <f>AH45</f>
        <v>500</v>
      </c>
      <c r="AM45" s="468"/>
      <c r="AN45" s="468"/>
      <c r="AO45" s="468"/>
      <c r="AP45" s="468"/>
      <c r="AQ45" s="468"/>
      <c r="AR45" s="468"/>
      <c r="AS45" s="468"/>
      <c r="AT45" s="468"/>
      <c r="AU45" s="468"/>
      <c r="AV45" s="468"/>
      <c r="AW45" s="468"/>
      <c r="AX45" s="468"/>
    </row>
    <row r="46" spans="1:50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637"/>
      <c r="Q46" s="637"/>
      <c r="R46" s="637"/>
      <c r="S46" s="637"/>
      <c r="T46" s="637"/>
      <c r="U46" s="637"/>
      <c r="V46" s="683">
        <f>IF(X$41&lt;=40000,IF(X$42&gt;=W46,IF(X$42&lt;=X46,1,0),0),0)</f>
        <v>1</v>
      </c>
      <c r="W46" s="695">
        <v>0</v>
      </c>
      <c r="X46" s="695">
        <v>4500</v>
      </c>
      <c r="Y46" s="683">
        <v>0</v>
      </c>
      <c r="Z46" s="683">
        <f aca="true" t="shared" si="0" ref="Z46:Z55">IF(X$42&gt;=AA46,IF(X$42&lt;=AB46,1,0),0)</f>
        <v>1</v>
      </c>
      <c r="AA46" s="695">
        <v>0</v>
      </c>
      <c r="AB46" s="695">
        <v>6000</v>
      </c>
      <c r="AC46" s="683">
        <v>0</v>
      </c>
      <c r="AD46" s="683"/>
      <c r="AE46" s="683">
        <f>IF(X$41&gt;=AF46,IF(X$41&lt;=AG46,1,0),0)</f>
        <v>0</v>
      </c>
      <c r="AF46" s="683">
        <f>AG45+1</f>
        <v>60001</v>
      </c>
      <c r="AG46" s="683">
        <v>115000</v>
      </c>
      <c r="AH46" s="683">
        <v>830</v>
      </c>
      <c r="AI46" s="683">
        <f>IF(X$41&gt;=AJ46,IF(X$41&lt;=AK46,1,0),0)</f>
        <v>0</v>
      </c>
      <c r="AJ46" s="683">
        <f>AK45+1</f>
        <v>30001</v>
      </c>
      <c r="AK46" s="683">
        <v>75000</v>
      </c>
      <c r="AL46" s="683">
        <f>AH46</f>
        <v>830</v>
      </c>
      <c r="AM46" s="468"/>
      <c r="AN46" s="468"/>
      <c r="AO46" s="468"/>
      <c r="AP46" s="468"/>
      <c r="AQ46" s="468"/>
      <c r="AR46" s="468"/>
      <c r="AS46" s="468"/>
      <c r="AT46" s="468"/>
      <c r="AU46" s="468"/>
      <c r="AV46" s="468"/>
      <c r="AW46" s="468"/>
      <c r="AX46" s="468"/>
    </row>
    <row r="47" spans="1:50" ht="12.75">
      <c r="A47" s="1"/>
      <c r="B47" s="481" t="s">
        <v>383</v>
      </c>
      <c r="C47" s="4"/>
      <c r="D47" s="4"/>
      <c r="E47" s="4"/>
      <c r="F47" s="477"/>
      <c r="G47" s="1"/>
      <c r="H47" s="1"/>
      <c r="I47" s="1"/>
      <c r="J47" s="1"/>
      <c r="K47" s="1"/>
      <c r="L47" s="1"/>
      <c r="M47" s="1"/>
      <c r="N47" s="1"/>
      <c r="O47" s="1"/>
      <c r="P47" s="637"/>
      <c r="Q47" s="637"/>
      <c r="R47" s="637"/>
      <c r="S47" s="637"/>
      <c r="T47" s="637"/>
      <c r="U47" s="637"/>
      <c r="V47" s="683">
        <f>IF(X$41&lt;=40000,IF(X$42&gt;=W47,IF(X$42&lt;=X47,1,0),0),0)</f>
        <v>0</v>
      </c>
      <c r="W47" s="695">
        <f>X46+1</f>
        <v>4501</v>
      </c>
      <c r="X47" s="695">
        <v>9000</v>
      </c>
      <c r="Y47" s="683">
        <v>1</v>
      </c>
      <c r="Z47" s="683">
        <f t="shared" si="0"/>
        <v>0</v>
      </c>
      <c r="AA47" s="695">
        <f aca="true" t="shared" si="1" ref="AA47:AA56">AB46+1</f>
        <v>6001</v>
      </c>
      <c r="AB47" s="695">
        <v>12000</v>
      </c>
      <c r="AC47" s="683">
        <v>1</v>
      </c>
      <c r="AD47" s="683"/>
      <c r="AE47" s="683">
        <f>IF(X$41&gt;=AF47,IF(X$41&lt;=AG47,1,0),0)</f>
        <v>0</v>
      </c>
      <c r="AF47" s="683">
        <f>AG46+1</f>
        <v>115001</v>
      </c>
      <c r="AG47" s="683">
        <v>165000</v>
      </c>
      <c r="AH47" s="683">
        <v>920</v>
      </c>
      <c r="AI47" s="683">
        <f>IF(X$41&gt;=AJ47,IF(X$41&lt;=AK47,1,0),0)</f>
        <v>0</v>
      </c>
      <c r="AJ47" s="683">
        <f>AK46+1</f>
        <v>75001</v>
      </c>
      <c r="AK47" s="683">
        <v>145000</v>
      </c>
      <c r="AL47" s="683">
        <f>AH47</f>
        <v>920</v>
      </c>
      <c r="AM47" s="468"/>
      <c r="AN47" s="468"/>
      <c r="AO47" s="468"/>
      <c r="AP47" s="468"/>
      <c r="AQ47" s="468"/>
      <c r="AR47" s="468"/>
      <c r="AS47" s="468"/>
      <c r="AT47" s="468"/>
      <c r="AU47" s="468"/>
      <c r="AV47" s="468"/>
      <c r="AW47" s="468"/>
      <c r="AX47" s="468"/>
    </row>
    <row r="48" spans="1:50" ht="12.75">
      <c r="A48" s="1"/>
      <c r="B48" s="11" t="s">
        <v>308</v>
      </c>
      <c r="C48" s="18"/>
      <c r="D48" s="18"/>
      <c r="E48" s="12"/>
      <c r="F48" s="9"/>
      <c r="G48" s="1"/>
      <c r="H48" s="1"/>
      <c r="I48" s="1"/>
      <c r="J48" s="1"/>
      <c r="K48" s="1"/>
      <c r="L48" s="1"/>
      <c r="M48" s="1"/>
      <c r="N48" s="1"/>
      <c r="O48" s="1"/>
      <c r="P48" s="637"/>
      <c r="Q48" s="637"/>
      <c r="R48" s="637"/>
      <c r="S48" s="637"/>
      <c r="T48" s="637"/>
      <c r="U48" s="637"/>
      <c r="V48" s="683">
        <f>IF(X$41&lt;=40000,IF(X$42&gt;=W48,IF(X$42&lt;=X48,1,0),0),0)</f>
        <v>0</v>
      </c>
      <c r="W48" s="695">
        <f>X47+1</f>
        <v>9001</v>
      </c>
      <c r="X48" s="695">
        <v>18000</v>
      </c>
      <c r="Y48" s="683">
        <v>2</v>
      </c>
      <c r="Z48" s="683">
        <f t="shared" si="0"/>
        <v>0</v>
      </c>
      <c r="AA48" s="695">
        <f t="shared" si="1"/>
        <v>12001</v>
      </c>
      <c r="AB48" s="695">
        <v>19000</v>
      </c>
      <c r="AC48" s="683">
        <v>2</v>
      </c>
      <c r="AD48" s="683"/>
      <c r="AE48" s="683">
        <f>IF(X$41&gt;=AF48,IF(X$41&lt;=AG48,1,0),0)</f>
        <v>0</v>
      </c>
      <c r="AF48" s="683">
        <f>AG47+1</f>
        <v>165001</v>
      </c>
      <c r="AG48" s="683">
        <v>290000</v>
      </c>
      <c r="AH48" s="683">
        <v>1090</v>
      </c>
      <c r="AI48" s="683">
        <f>IF(X$41&gt;=AJ48,IF(X$41&lt;=AK48,1,0),0)</f>
        <v>0</v>
      </c>
      <c r="AJ48" s="683">
        <f>AK47+1</f>
        <v>145001</v>
      </c>
      <c r="AK48" s="683">
        <v>330000</v>
      </c>
      <c r="AL48" s="683">
        <f>AH48</f>
        <v>1090</v>
      </c>
      <c r="AM48" s="468"/>
      <c r="AN48" s="468"/>
      <c r="AO48" s="468"/>
      <c r="AP48" s="468"/>
      <c r="AQ48" s="468"/>
      <c r="AR48" s="468"/>
      <c r="AS48" s="468"/>
      <c r="AT48" s="468"/>
      <c r="AU48" s="468"/>
      <c r="AV48" s="468"/>
      <c r="AW48" s="468"/>
      <c r="AX48" s="468"/>
    </row>
    <row r="49" spans="1:50" ht="12.75">
      <c r="A49" s="1"/>
      <c r="B49" s="11" t="s">
        <v>312</v>
      </c>
      <c r="C49" s="18"/>
      <c r="D49" s="18"/>
      <c r="E49" s="12"/>
      <c r="F49" s="611"/>
      <c r="G49" s="1"/>
      <c r="H49" s="1"/>
      <c r="I49" s="1"/>
      <c r="J49" s="1"/>
      <c r="K49" s="1"/>
      <c r="L49" s="1"/>
      <c r="M49" s="1"/>
      <c r="N49" s="1"/>
      <c r="O49" s="1"/>
      <c r="P49" s="637"/>
      <c r="Q49" s="637"/>
      <c r="R49" s="637"/>
      <c r="S49" s="637"/>
      <c r="T49" s="637"/>
      <c r="U49" s="637"/>
      <c r="V49" s="683">
        <f>IF(X$41&lt;=40000,IF(X$42&gt;=W49,1,0),0)</f>
        <v>0</v>
      </c>
      <c r="W49" s="695">
        <f>X48+1</f>
        <v>18001</v>
      </c>
      <c r="X49" s="695"/>
      <c r="Y49" s="683">
        <v>3</v>
      </c>
      <c r="Z49" s="683">
        <f t="shared" si="0"/>
        <v>0</v>
      </c>
      <c r="AA49" s="695">
        <f t="shared" si="1"/>
        <v>19001</v>
      </c>
      <c r="AB49" s="695">
        <v>26000</v>
      </c>
      <c r="AC49" s="683">
        <v>3</v>
      </c>
      <c r="AD49" s="683"/>
      <c r="AE49" s="683">
        <f>IF($X$41&gt;=AF49,1,0)</f>
        <v>0</v>
      </c>
      <c r="AF49" s="683">
        <f>AG48+1</f>
        <v>290001</v>
      </c>
      <c r="AG49" s="683"/>
      <c r="AH49" s="683">
        <v>1160</v>
      </c>
      <c r="AI49" s="683">
        <f>IF($X$41&gt;=AJ49,1,0)</f>
        <v>0</v>
      </c>
      <c r="AJ49" s="683">
        <f>AK48+1</f>
        <v>330001</v>
      </c>
      <c r="AK49" s="683"/>
      <c r="AL49" s="683">
        <f>AH49</f>
        <v>1160</v>
      </c>
      <c r="AM49" s="468"/>
      <c r="AN49" s="468"/>
      <c r="AO49" s="468"/>
      <c r="AP49" s="468"/>
      <c r="AQ49" s="468"/>
      <c r="AR49" s="468"/>
      <c r="AS49" s="468"/>
      <c r="AT49" s="468"/>
      <c r="AU49" s="468"/>
      <c r="AV49" s="468"/>
      <c r="AW49" s="468"/>
      <c r="AX49" s="468"/>
    </row>
    <row r="50" spans="1:50" ht="12.75">
      <c r="A50" s="1"/>
      <c r="B50" s="11" t="s">
        <v>313</v>
      </c>
      <c r="C50" s="18"/>
      <c r="D50" s="18"/>
      <c r="E50" s="12"/>
      <c r="F50" s="611"/>
      <c r="G50" s="1"/>
      <c r="H50" s="1"/>
      <c r="I50" s="1"/>
      <c r="J50" s="1"/>
      <c r="K50" s="1"/>
      <c r="L50" s="1"/>
      <c r="M50" s="1"/>
      <c r="N50" s="1"/>
      <c r="O50" s="1"/>
      <c r="P50" s="637"/>
      <c r="Q50" s="637"/>
      <c r="R50" s="637"/>
      <c r="S50" s="637"/>
      <c r="T50" s="637"/>
      <c r="U50" s="637"/>
      <c r="V50" s="683"/>
      <c r="W50" s="695"/>
      <c r="X50" s="695"/>
      <c r="Y50" s="683"/>
      <c r="Z50" s="683">
        <f t="shared" si="0"/>
        <v>0</v>
      </c>
      <c r="AA50" s="695">
        <f t="shared" si="1"/>
        <v>26001</v>
      </c>
      <c r="AB50" s="695">
        <v>35000</v>
      </c>
      <c r="AC50" s="683">
        <v>4</v>
      </c>
      <c r="AD50" s="683"/>
      <c r="AE50" s="683"/>
      <c r="AF50" s="683"/>
      <c r="AG50" s="683"/>
      <c r="AH50" s="683"/>
      <c r="AI50" s="683"/>
      <c r="AJ50" s="683"/>
      <c r="AK50" s="683"/>
      <c r="AL50" s="683"/>
      <c r="AM50" s="468"/>
      <c r="AN50" s="468"/>
      <c r="AO50" s="468"/>
      <c r="AP50" s="468"/>
      <c r="AQ50" s="468"/>
      <c r="AR50" s="468"/>
      <c r="AS50" s="468"/>
      <c r="AT50" s="468"/>
      <c r="AU50" s="468"/>
      <c r="AV50" s="468"/>
      <c r="AW50" s="468"/>
      <c r="AX50" s="468"/>
    </row>
    <row r="51" spans="1:50" ht="12.75">
      <c r="A51" s="1"/>
      <c r="B51" s="11" t="s">
        <v>311</v>
      </c>
      <c r="C51" s="18"/>
      <c r="D51" s="18"/>
      <c r="E51" s="12"/>
      <c r="F51" s="611"/>
      <c r="G51" s="1"/>
      <c r="H51" s="1"/>
      <c r="I51" s="1"/>
      <c r="J51" s="1"/>
      <c r="K51" s="1"/>
      <c r="L51" s="1"/>
      <c r="M51" s="1"/>
      <c r="N51" s="1"/>
      <c r="O51" s="1"/>
      <c r="P51" s="637"/>
      <c r="Q51" s="637"/>
      <c r="R51" s="637"/>
      <c r="S51" s="637"/>
      <c r="T51" s="637"/>
      <c r="U51" s="637"/>
      <c r="V51" s="683">
        <f aca="true" t="shared" si="2" ref="V51:V65">IF(X$41&gt;40000,IF(X$42&gt;=W51,IF(X$42&lt;=X51,1,0),0),0)</f>
        <v>0</v>
      </c>
      <c r="W51" s="695">
        <v>0</v>
      </c>
      <c r="X51" s="695">
        <f>X46</f>
        <v>4500</v>
      </c>
      <c r="Y51" s="683">
        <v>0</v>
      </c>
      <c r="Z51" s="683">
        <f t="shared" si="0"/>
        <v>0</v>
      </c>
      <c r="AA51" s="695">
        <f t="shared" si="1"/>
        <v>35001</v>
      </c>
      <c r="AB51" s="695">
        <v>50000</v>
      </c>
      <c r="AC51" s="683">
        <v>5</v>
      </c>
      <c r="AD51" s="683"/>
      <c r="AE51" s="683"/>
      <c r="AF51" s="683"/>
      <c r="AG51" s="683"/>
      <c r="AH51" s="683"/>
      <c r="AI51" s="683"/>
      <c r="AJ51" s="683"/>
      <c r="AK51" s="683"/>
      <c r="AL51" s="683"/>
      <c r="AM51" s="468"/>
      <c r="AN51" s="468"/>
      <c r="AO51" s="468"/>
      <c r="AP51" s="468"/>
      <c r="AQ51" s="468"/>
      <c r="AR51" s="468"/>
      <c r="AS51" s="468"/>
      <c r="AT51" s="468"/>
      <c r="AU51" s="468"/>
      <c r="AV51" s="468"/>
      <c r="AW51" s="468"/>
      <c r="AX51" s="468"/>
    </row>
    <row r="52" spans="1:50" ht="12.75">
      <c r="A52" s="1"/>
      <c r="B52" s="11" t="s">
        <v>309</v>
      </c>
      <c r="C52" s="18"/>
      <c r="D52" s="18"/>
      <c r="E52" s="12"/>
      <c r="F52" s="611"/>
      <c r="G52" s="1"/>
      <c r="H52" s="1"/>
      <c r="I52" s="1"/>
      <c r="J52" s="1"/>
      <c r="K52" s="1"/>
      <c r="L52" s="1"/>
      <c r="M52" s="1"/>
      <c r="N52" s="1"/>
      <c r="O52" s="1"/>
      <c r="P52" s="637"/>
      <c r="Q52" s="637"/>
      <c r="R52" s="637"/>
      <c r="S52" s="637"/>
      <c r="T52" s="637"/>
      <c r="U52" s="637"/>
      <c r="V52" s="683">
        <f t="shared" si="2"/>
        <v>0</v>
      </c>
      <c r="W52" s="695">
        <v>4001</v>
      </c>
      <c r="X52" s="695">
        <f>X47</f>
        <v>9000</v>
      </c>
      <c r="Y52" s="683">
        <v>1</v>
      </c>
      <c r="Z52" s="683">
        <f t="shared" si="0"/>
        <v>0</v>
      </c>
      <c r="AA52" s="695">
        <f t="shared" si="1"/>
        <v>50001</v>
      </c>
      <c r="AB52" s="695">
        <v>65000</v>
      </c>
      <c r="AC52" s="683">
        <v>6</v>
      </c>
      <c r="AD52" s="683"/>
      <c r="AE52" s="683"/>
      <c r="AF52" s="683"/>
      <c r="AG52" s="683"/>
      <c r="AH52" s="683"/>
      <c r="AI52" s="683"/>
      <c r="AJ52" s="683"/>
      <c r="AK52" s="683"/>
      <c r="AL52" s="683"/>
      <c r="AM52" s="468"/>
      <c r="AN52" s="468"/>
      <c r="AO52" s="468"/>
      <c r="AP52" s="468"/>
      <c r="AQ52" s="468"/>
      <c r="AR52" s="468"/>
      <c r="AS52" s="468"/>
      <c r="AT52" s="468"/>
      <c r="AU52" s="468"/>
      <c r="AV52" s="468"/>
      <c r="AW52" s="468"/>
      <c r="AX52" s="468"/>
    </row>
    <row r="53" spans="1:50" ht="12.75">
      <c r="A53" s="1"/>
      <c r="B53" s="11" t="s">
        <v>310</v>
      </c>
      <c r="C53" s="18"/>
      <c r="D53" s="18"/>
      <c r="E53" s="12"/>
      <c r="F53" s="611"/>
      <c r="G53" s="1"/>
      <c r="H53" s="1"/>
      <c r="I53" s="1"/>
      <c r="J53" s="1"/>
      <c r="K53" s="1"/>
      <c r="L53" s="1"/>
      <c r="M53" s="1"/>
      <c r="N53" s="1"/>
      <c r="O53" s="1"/>
      <c r="P53" s="637"/>
      <c r="Q53" s="637"/>
      <c r="R53" s="637"/>
      <c r="S53" s="637"/>
      <c r="T53" s="637"/>
      <c r="U53" s="637"/>
      <c r="V53" s="683">
        <f t="shared" si="2"/>
        <v>0</v>
      </c>
      <c r="W53" s="695">
        <f aca="true" t="shared" si="3" ref="W53:W66">X52+1</f>
        <v>9001</v>
      </c>
      <c r="X53" s="695">
        <v>18000</v>
      </c>
      <c r="Y53" s="683">
        <v>2</v>
      </c>
      <c r="Z53" s="683">
        <f t="shared" si="0"/>
        <v>0</v>
      </c>
      <c r="AA53" s="695">
        <f t="shared" si="1"/>
        <v>65001</v>
      </c>
      <c r="AB53" s="695">
        <v>80000</v>
      </c>
      <c r="AC53" s="683">
        <v>7</v>
      </c>
      <c r="AD53" s="683"/>
      <c r="AE53" s="683"/>
      <c r="AF53" s="683"/>
      <c r="AG53" s="683"/>
      <c r="AH53" s="683"/>
      <c r="AI53" s="683"/>
      <c r="AJ53" s="683"/>
      <c r="AK53" s="683"/>
      <c r="AL53" s="683"/>
      <c r="AM53" s="468"/>
      <c r="AN53" s="468"/>
      <c r="AO53" s="468"/>
      <c r="AP53" s="468"/>
      <c r="AQ53" s="468"/>
      <c r="AR53" s="468"/>
      <c r="AS53" s="468"/>
      <c r="AT53" s="468"/>
      <c r="AU53" s="468"/>
      <c r="AV53" s="468"/>
      <c r="AW53" s="468"/>
      <c r="AX53" s="468"/>
    </row>
    <row r="54" spans="1:50" ht="12.75">
      <c r="A54" s="1"/>
      <c r="B54" s="11" t="s">
        <v>314</v>
      </c>
      <c r="C54" s="18"/>
      <c r="D54" s="18"/>
      <c r="E54" s="12"/>
      <c r="F54" s="611"/>
      <c r="G54" s="1"/>
      <c r="H54" s="1"/>
      <c r="I54" s="1"/>
      <c r="J54" s="1"/>
      <c r="K54" s="1"/>
      <c r="L54" s="1"/>
      <c r="M54" s="1"/>
      <c r="N54" s="1"/>
      <c r="O54" s="1"/>
      <c r="P54" s="637"/>
      <c r="Q54" s="637"/>
      <c r="R54" s="637"/>
      <c r="S54" s="637"/>
      <c r="T54" s="637"/>
      <c r="U54" s="637"/>
      <c r="V54" s="683">
        <f t="shared" si="2"/>
        <v>0</v>
      </c>
      <c r="W54" s="695">
        <f t="shared" si="3"/>
        <v>18001</v>
      </c>
      <c r="X54" s="695">
        <v>22000</v>
      </c>
      <c r="Y54" s="683">
        <v>3</v>
      </c>
      <c r="Z54" s="683">
        <f t="shared" si="0"/>
        <v>0</v>
      </c>
      <c r="AA54" s="695">
        <f t="shared" si="1"/>
        <v>80001</v>
      </c>
      <c r="AB54" s="695">
        <v>90000</v>
      </c>
      <c r="AC54" s="683">
        <v>8</v>
      </c>
      <c r="AD54" s="683"/>
      <c r="AE54" s="683"/>
      <c r="AF54" s="683"/>
      <c r="AG54" s="683"/>
      <c r="AH54" s="683"/>
      <c r="AI54" s="683"/>
      <c r="AJ54" s="683"/>
      <c r="AK54" s="683"/>
      <c r="AL54" s="683"/>
      <c r="AM54" s="468"/>
      <c r="AN54" s="468"/>
      <c r="AO54" s="468"/>
      <c r="AP54" s="468"/>
      <c r="AQ54" s="468"/>
      <c r="AR54" s="468"/>
      <c r="AS54" s="468"/>
      <c r="AT54" s="468"/>
      <c r="AU54" s="468"/>
      <c r="AV54" s="468"/>
      <c r="AW54" s="468"/>
      <c r="AX54" s="468"/>
    </row>
    <row r="55" spans="1:50" ht="12.75">
      <c r="A55" s="1"/>
      <c r="B55" s="11" t="s">
        <v>317</v>
      </c>
      <c r="C55" s="18"/>
      <c r="D55" s="18"/>
      <c r="E55" s="12"/>
      <c r="F55" s="611"/>
      <c r="G55" s="1"/>
      <c r="H55" s="1"/>
      <c r="I55" s="1"/>
      <c r="J55" s="1"/>
      <c r="K55" s="1"/>
      <c r="L55" s="1"/>
      <c r="M55" s="1"/>
      <c r="N55" s="1"/>
      <c r="O55" s="1"/>
      <c r="P55" s="637"/>
      <c r="Q55" s="637"/>
      <c r="R55" s="637"/>
      <c r="S55" s="637"/>
      <c r="T55" s="637"/>
      <c r="U55" s="637"/>
      <c r="V55" s="683">
        <f t="shared" si="2"/>
        <v>0</v>
      </c>
      <c r="W55" s="695">
        <f t="shared" si="3"/>
        <v>22001</v>
      </c>
      <c r="X55" s="695">
        <v>26000</v>
      </c>
      <c r="Y55" s="683">
        <v>4</v>
      </c>
      <c r="Z55" s="683">
        <f t="shared" si="0"/>
        <v>0</v>
      </c>
      <c r="AA55" s="695">
        <f t="shared" si="1"/>
        <v>90001</v>
      </c>
      <c r="AB55" s="695">
        <v>120000</v>
      </c>
      <c r="AC55" s="683">
        <v>9</v>
      </c>
      <c r="AD55" s="683"/>
      <c r="AE55" s="683"/>
      <c r="AF55" s="683"/>
      <c r="AG55" s="683"/>
      <c r="AH55" s="683"/>
      <c r="AI55" s="683"/>
      <c r="AJ55" s="683"/>
      <c r="AK55" s="683"/>
      <c r="AL55" s="683"/>
      <c r="AM55" s="468"/>
      <c r="AN55" s="468"/>
      <c r="AO55" s="468"/>
      <c r="AP55" s="468"/>
      <c r="AQ55" s="468"/>
      <c r="AR55" s="468"/>
      <c r="AS55" s="468"/>
      <c r="AT55" s="468"/>
      <c r="AU55" s="468"/>
      <c r="AV55" s="468"/>
      <c r="AW55" s="468"/>
      <c r="AX55" s="468"/>
    </row>
    <row r="56" spans="1:50" ht="12.75">
      <c r="A56" s="1"/>
      <c r="B56" s="11" t="s">
        <v>316</v>
      </c>
      <c r="C56" s="18"/>
      <c r="D56" s="18"/>
      <c r="E56" s="12"/>
      <c r="F56" s="611"/>
      <c r="G56" s="1"/>
      <c r="H56" s="1"/>
      <c r="I56" s="1"/>
      <c r="J56" s="1"/>
      <c r="K56" s="1"/>
      <c r="L56" s="1"/>
      <c r="M56" s="1"/>
      <c r="N56" s="1"/>
      <c r="O56" s="1"/>
      <c r="P56" s="637"/>
      <c r="Q56" s="637"/>
      <c r="R56" s="637"/>
      <c r="S56" s="637"/>
      <c r="T56" s="637"/>
      <c r="U56" s="637"/>
      <c r="V56" s="683">
        <f t="shared" si="2"/>
        <v>0</v>
      </c>
      <c r="W56" s="695">
        <f t="shared" si="3"/>
        <v>26001</v>
      </c>
      <c r="X56" s="695">
        <v>32000</v>
      </c>
      <c r="Y56" s="683">
        <v>5</v>
      </c>
      <c r="Z56" s="683">
        <f>IF(X$42&gt;=AA56,1,0)</f>
        <v>0</v>
      </c>
      <c r="AA56" s="695">
        <f t="shared" si="1"/>
        <v>120001</v>
      </c>
      <c r="AB56" s="695">
        <v>0</v>
      </c>
      <c r="AC56" s="683">
        <v>10</v>
      </c>
      <c r="AD56" s="683"/>
      <c r="AE56" s="683"/>
      <c r="AF56" s="683"/>
      <c r="AG56" s="683"/>
      <c r="AH56" s="683"/>
      <c r="AI56" s="683"/>
      <c r="AJ56" s="683"/>
      <c r="AK56" s="683"/>
      <c r="AL56" s="683"/>
      <c r="AM56" s="468"/>
      <c r="AN56" s="468"/>
      <c r="AO56" s="468"/>
      <c r="AP56" s="468"/>
      <c r="AQ56" s="468"/>
      <c r="AR56" s="468"/>
      <c r="AS56" s="468"/>
      <c r="AT56" s="468"/>
      <c r="AU56" s="468"/>
      <c r="AV56" s="468"/>
      <c r="AW56" s="468"/>
      <c r="AX56" s="468"/>
    </row>
    <row r="57" spans="1:50" ht="12.75">
      <c r="A57" s="1"/>
      <c r="B57" s="11" t="s">
        <v>315</v>
      </c>
      <c r="C57" s="18"/>
      <c r="D57" s="18"/>
      <c r="E57" s="12"/>
      <c r="F57" s="611"/>
      <c r="G57" s="1"/>
      <c r="H57" s="1"/>
      <c r="I57" s="1"/>
      <c r="J57" s="1"/>
      <c r="K57" s="1"/>
      <c r="L57" s="1"/>
      <c r="M57" s="1"/>
      <c r="N57" s="1"/>
      <c r="O57" s="1"/>
      <c r="P57" s="637"/>
      <c r="Q57" s="637"/>
      <c r="R57" s="637"/>
      <c r="S57" s="637"/>
      <c r="T57" s="637"/>
      <c r="U57" s="637"/>
      <c r="V57" s="683">
        <f t="shared" si="2"/>
        <v>0</v>
      </c>
      <c r="W57" s="695">
        <f t="shared" si="3"/>
        <v>32001</v>
      </c>
      <c r="X57" s="695">
        <v>38000</v>
      </c>
      <c r="Y57" s="683">
        <v>6</v>
      </c>
      <c r="Z57" s="683"/>
      <c r="AA57" s="683"/>
      <c r="AB57" s="695"/>
      <c r="AC57" s="695"/>
      <c r="AD57" s="683"/>
      <c r="AE57" s="683"/>
      <c r="AF57" s="683"/>
      <c r="AG57" s="683"/>
      <c r="AH57" s="683"/>
      <c r="AI57" s="683"/>
      <c r="AJ57" s="683"/>
      <c r="AK57" s="683"/>
      <c r="AL57" s="683"/>
      <c r="AM57" s="468"/>
      <c r="AN57" s="468"/>
      <c r="AO57" s="468"/>
      <c r="AP57" s="468"/>
      <c r="AQ57" s="468"/>
      <c r="AR57" s="468"/>
      <c r="AS57" s="468"/>
      <c r="AT57" s="468"/>
      <c r="AU57" s="468"/>
      <c r="AV57" s="468"/>
      <c r="AW57" s="468"/>
      <c r="AX57" s="468"/>
    </row>
    <row r="58" spans="1:50" ht="12.75">
      <c r="A58" s="1"/>
      <c r="B58" s="11" t="s">
        <v>32</v>
      </c>
      <c r="C58" s="18"/>
      <c r="D58" s="18"/>
      <c r="E58" s="12"/>
      <c r="F58" s="611"/>
      <c r="G58" s="1"/>
      <c r="H58" s="1"/>
      <c r="I58" s="1"/>
      <c r="J58" s="1"/>
      <c r="K58" s="1"/>
      <c r="L58" s="1"/>
      <c r="M58" s="1"/>
      <c r="N58" s="1"/>
      <c r="O58" s="1"/>
      <c r="P58" s="637"/>
      <c r="Q58" s="637"/>
      <c r="R58" s="637"/>
      <c r="S58" s="637"/>
      <c r="T58" s="637"/>
      <c r="U58" s="637"/>
      <c r="V58" s="683">
        <f t="shared" si="2"/>
        <v>0</v>
      </c>
      <c r="W58" s="695">
        <f t="shared" si="3"/>
        <v>38001</v>
      </c>
      <c r="X58" s="695">
        <v>46000</v>
      </c>
      <c r="Y58" s="683">
        <v>7</v>
      </c>
      <c r="Z58" s="683"/>
      <c r="AA58" s="683"/>
      <c r="AB58" s="695"/>
      <c r="AC58" s="683"/>
      <c r="AD58" s="683"/>
      <c r="AE58" s="683"/>
      <c r="AF58" s="683"/>
      <c r="AG58" s="683"/>
      <c r="AH58" s="683"/>
      <c r="AI58" s="683"/>
      <c r="AJ58" s="683"/>
      <c r="AK58" s="683"/>
      <c r="AL58" s="683"/>
      <c r="AM58" s="468"/>
      <c r="AN58" s="468"/>
      <c r="AO58" s="468"/>
      <c r="AP58" s="468"/>
      <c r="AQ58" s="468"/>
      <c r="AR58" s="468"/>
      <c r="AS58" s="468"/>
      <c r="AT58" s="468"/>
      <c r="AU58" s="468"/>
      <c r="AV58" s="468"/>
      <c r="AW58" s="468"/>
      <c r="AX58" s="468"/>
    </row>
    <row r="59" spans="1:50" ht="9.75" customHeight="1">
      <c r="A59" s="1"/>
      <c r="B59" s="11"/>
      <c r="C59" s="18"/>
      <c r="D59" s="18"/>
      <c r="E59" s="18"/>
      <c r="F59" s="611"/>
      <c r="G59" s="1"/>
      <c r="H59" s="1"/>
      <c r="I59" s="1"/>
      <c r="J59" s="1"/>
      <c r="K59" s="1"/>
      <c r="L59" s="1"/>
      <c r="M59" s="1"/>
      <c r="N59" s="1"/>
      <c r="O59" s="1"/>
      <c r="P59" s="637"/>
      <c r="Q59" s="637"/>
      <c r="R59" s="637"/>
      <c r="S59" s="637"/>
      <c r="T59" s="637"/>
      <c r="U59" s="637"/>
      <c r="V59" s="683">
        <f t="shared" si="2"/>
        <v>0</v>
      </c>
      <c r="W59" s="695">
        <f t="shared" si="3"/>
        <v>46001</v>
      </c>
      <c r="X59" s="695">
        <v>55000</v>
      </c>
      <c r="Y59" s="683">
        <v>8</v>
      </c>
      <c r="Z59" s="683"/>
      <c r="AA59" s="683"/>
      <c r="AB59" s="695"/>
      <c r="AC59" s="683"/>
      <c r="AD59" s="683"/>
      <c r="AE59" s="683"/>
      <c r="AF59" s="683"/>
      <c r="AG59" s="683"/>
      <c r="AH59" s="683"/>
      <c r="AI59" s="683"/>
      <c r="AJ59" s="683"/>
      <c r="AK59" s="683"/>
      <c r="AL59" s="683"/>
      <c r="AM59" s="468"/>
      <c r="AN59" s="468"/>
      <c r="AO59" s="468"/>
      <c r="AP59" s="468"/>
      <c r="AQ59" s="468"/>
      <c r="AR59" s="468"/>
      <c r="AS59" s="468"/>
      <c r="AT59" s="468"/>
      <c r="AU59" s="468"/>
      <c r="AV59" s="468"/>
      <c r="AW59" s="468"/>
      <c r="AX59" s="468"/>
    </row>
    <row r="60" spans="1:50" ht="12.75">
      <c r="A60" s="1"/>
      <c r="B60" s="478" t="s">
        <v>319</v>
      </c>
      <c r="C60" s="484"/>
      <c r="D60" s="484"/>
      <c r="E60" s="612">
        <f>SUM(E48:E58)</f>
        <v>0</v>
      </c>
      <c r="F60" s="606"/>
      <c r="G60" s="1"/>
      <c r="H60" s="1"/>
      <c r="I60" s="1"/>
      <c r="J60" s="1"/>
      <c r="K60" s="1"/>
      <c r="L60" s="1"/>
      <c r="M60" s="1"/>
      <c r="N60" s="1"/>
      <c r="O60" s="1"/>
      <c r="P60" s="637"/>
      <c r="Q60" s="637"/>
      <c r="R60" s="637"/>
      <c r="S60" s="637"/>
      <c r="T60" s="637"/>
      <c r="U60" s="637"/>
      <c r="V60" s="683">
        <f t="shared" si="2"/>
        <v>0</v>
      </c>
      <c r="W60" s="695">
        <f t="shared" si="3"/>
        <v>55001</v>
      </c>
      <c r="X60" s="695">
        <v>60000</v>
      </c>
      <c r="Y60" s="683">
        <v>9</v>
      </c>
      <c r="Z60" s="683"/>
      <c r="AA60" s="683"/>
      <c r="AB60" s="695"/>
      <c r="AC60" s="683"/>
      <c r="AD60" s="683"/>
      <c r="AE60" s="683"/>
      <c r="AF60" s="683"/>
      <c r="AG60" s="683"/>
      <c r="AH60" s="683"/>
      <c r="AI60" s="683"/>
      <c r="AJ60" s="683"/>
      <c r="AK60" s="683"/>
      <c r="AL60" s="683"/>
      <c r="AM60" s="468"/>
      <c r="AN60" s="468"/>
      <c r="AO60" s="468"/>
      <c r="AP60" s="468"/>
      <c r="AQ60" s="468"/>
      <c r="AR60" s="468"/>
      <c r="AS60" s="468"/>
      <c r="AT60" s="468"/>
      <c r="AU60" s="468"/>
      <c r="AV60" s="468"/>
      <c r="AW60" s="468"/>
      <c r="AX60" s="468"/>
    </row>
    <row r="61" spans="1:50" ht="12.75">
      <c r="A61" s="1"/>
      <c r="B61" s="613" t="s">
        <v>397</v>
      </c>
      <c r="C61" s="613"/>
      <c r="D61" s="613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637"/>
      <c r="Q61" s="637"/>
      <c r="R61" s="637"/>
      <c r="S61" s="637"/>
      <c r="T61" s="637"/>
      <c r="U61" s="637"/>
      <c r="V61" s="683">
        <f t="shared" si="2"/>
        <v>0</v>
      </c>
      <c r="W61" s="695">
        <f t="shared" si="3"/>
        <v>60001</v>
      </c>
      <c r="X61" s="695">
        <v>65000</v>
      </c>
      <c r="Y61" s="683">
        <v>10</v>
      </c>
      <c r="AA61" s="683"/>
      <c r="AB61" s="695"/>
      <c r="AC61" s="683"/>
      <c r="AD61" s="683"/>
      <c r="AL61" s="468"/>
      <c r="AM61" s="468"/>
      <c r="AN61" s="468"/>
      <c r="AO61" s="468"/>
      <c r="AP61" s="468"/>
      <c r="AQ61" s="468"/>
      <c r="AR61" s="468"/>
      <c r="AS61" s="468"/>
      <c r="AT61" s="468"/>
      <c r="AU61" s="468"/>
      <c r="AV61" s="468"/>
      <c r="AW61" s="468"/>
      <c r="AX61" s="468"/>
    </row>
    <row r="62" spans="1:50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637"/>
      <c r="Q62" s="637"/>
      <c r="R62" s="637"/>
      <c r="S62" s="637"/>
      <c r="T62" s="637"/>
      <c r="U62" s="637"/>
      <c r="V62" s="683">
        <f t="shared" si="2"/>
        <v>0</v>
      </c>
      <c r="W62" s="695">
        <f t="shared" si="3"/>
        <v>65001</v>
      </c>
      <c r="X62" s="695">
        <v>75000</v>
      </c>
      <c r="Y62" s="683">
        <v>11</v>
      </c>
      <c r="AA62" s="683"/>
      <c r="AB62" s="683"/>
      <c r="AC62" s="683"/>
      <c r="AD62" s="683"/>
      <c r="AL62" s="468"/>
      <c r="AM62" s="468"/>
      <c r="AN62" s="468"/>
      <c r="AO62" s="468"/>
      <c r="AP62" s="468"/>
      <c r="AQ62" s="468"/>
      <c r="AR62" s="468"/>
      <c r="AS62" s="468"/>
      <c r="AT62" s="468"/>
      <c r="AU62" s="468"/>
      <c r="AV62" s="468"/>
      <c r="AW62" s="468"/>
      <c r="AX62" s="468"/>
    </row>
    <row r="63" spans="1:50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637"/>
      <c r="Q63" s="637"/>
      <c r="R63" s="637"/>
      <c r="S63" s="637"/>
      <c r="T63" s="637"/>
      <c r="U63" s="637"/>
      <c r="V63" s="683">
        <f t="shared" si="2"/>
        <v>0</v>
      </c>
      <c r="W63" s="695">
        <f t="shared" si="3"/>
        <v>75001</v>
      </c>
      <c r="X63" s="695">
        <v>95000</v>
      </c>
      <c r="Y63" s="683">
        <v>12</v>
      </c>
      <c r="AA63" s="683"/>
      <c r="AB63" s="683"/>
      <c r="AC63" s="683"/>
      <c r="AD63" s="683"/>
      <c r="AL63" s="468"/>
      <c r="AM63" s="468"/>
      <c r="AN63" s="468"/>
      <c r="AO63" s="468"/>
      <c r="AP63" s="468"/>
      <c r="AQ63" s="468"/>
      <c r="AR63" s="468"/>
      <c r="AS63" s="468"/>
      <c r="AT63" s="468"/>
      <c r="AU63" s="468"/>
      <c r="AV63" s="468"/>
      <c r="AW63" s="468"/>
      <c r="AX63" s="468"/>
    </row>
    <row r="64" spans="1:50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637"/>
      <c r="Q64" s="637"/>
      <c r="R64" s="637"/>
      <c r="S64" s="637"/>
      <c r="T64" s="637"/>
      <c r="U64" s="637"/>
      <c r="V64" s="683">
        <f t="shared" si="2"/>
        <v>0</v>
      </c>
      <c r="W64" s="695">
        <f t="shared" si="3"/>
        <v>95001</v>
      </c>
      <c r="X64" s="695">
        <v>105000</v>
      </c>
      <c r="Y64" s="683">
        <v>13</v>
      </c>
      <c r="AA64" s="683"/>
      <c r="AB64" s="683"/>
      <c r="AC64" s="683"/>
      <c r="AD64" s="683"/>
      <c r="AL64" s="468"/>
      <c r="AM64" s="468"/>
      <c r="AN64" s="468"/>
      <c r="AO64" s="468"/>
      <c r="AP64" s="468"/>
      <c r="AQ64" s="468"/>
      <c r="AR64" s="468"/>
      <c r="AS64" s="468"/>
      <c r="AT64" s="468"/>
      <c r="AU64" s="468"/>
      <c r="AV64" s="468"/>
      <c r="AW64" s="468"/>
      <c r="AX64" s="468"/>
    </row>
    <row r="65" spans="1:50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637"/>
      <c r="Q65" s="637"/>
      <c r="R65" s="637"/>
      <c r="S65" s="637"/>
      <c r="T65" s="637"/>
      <c r="U65" s="637"/>
      <c r="V65" s="683">
        <f t="shared" si="2"/>
        <v>0</v>
      </c>
      <c r="W65" s="695">
        <f t="shared" si="3"/>
        <v>105001</v>
      </c>
      <c r="X65" s="695">
        <v>120000</v>
      </c>
      <c r="Y65" s="683">
        <v>14</v>
      </c>
      <c r="AA65" s="683"/>
      <c r="AB65" s="683"/>
      <c r="AC65" s="683"/>
      <c r="AD65" s="683"/>
      <c r="AL65" s="468"/>
      <c r="AM65" s="468"/>
      <c r="AN65" s="468"/>
      <c r="AO65" s="468"/>
      <c r="AP65" s="468"/>
      <c r="AQ65" s="468"/>
      <c r="AR65" s="468"/>
      <c r="AS65" s="468"/>
      <c r="AT65" s="468"/>
      <c r="AU65" s="468"/>
      <c r="AV65" s="468"/>
      <c r="AW65" s="468"/>
      <c r="AX65" s="468"/>
    </row>
    <row r="66" spans="1:50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637"/>
      <c r="Q66" s="637"/>
      <c r="R66" s="637"/>
      <c r="S66" s="637"/>
      <c r="T66" s="637"/>
      <c r="U66" s="637"/>
      <c r="V66" s="683">
        <f>IF(X$41&gt;40000,IF(X$42&gt;=W66,1,0),0)</f>
        <v>0</v>
      </c>
      <c r="W66" s="695">
        <f t="shared" si="3"/>
        <v>120001</v>
      </c>
      <c r="X66" s="683"/>
      <c r="Y66" s="683">
        <v>15</v>
      </c>
      <c r="AA66" s="683"/>
      <c r="AB66" s="683"/>
      <c r="AC66" s="683"/>
      <c r="AD66" s="683"/>
      <c r="AL66" s="468"/>
      <c r="AM66" s="468"/>
      <c r="AN66" s="468"/>
      <c r="AO66" s="468"/>
      <c r="AP66" s="468"/>
      <c r="AQ66" s="468"/>
      <c r="AR66" s="468"/>
      <c r="AS66" s="468"/>
      <c r="AT66" s="468"/>
      <c r="AU66" s="468"/>
      <c r="AV66" s="468"/>
      <c r="AW66" s="468"/>
      <c r="AX66" s="468"/>
    </row>
    <row r="67" spans="1:50" ht="12.75">
      <c r="A67" s="1"/>
      <c r="B67" s="481" t="s">
        <v>340</v>
      </c>
      <c r="C67" s="4"/>
      <c r="D67" s="4"/>
      <c r="E67" s="4"/>
      <c r="F67" s="477"/>
      <c r="G67" s="1"/>
      <c r="H67" s="1"/>
      <c r="I67" s="1"/>
      <c r="J67" s="1"/>
      <c r="K67" s="1"/>
      <c r="L67" s="1"/>
      <c r="M67" s="1"/>
      <c r="N67" s="1"/>
      <c r="O67" s="1"/>
      <c r="P67" s="637"/>
      <c r="Q67" s="637"/>
      <c r="R67" s="637"/>
      <c r="S67" s="637"/>
      <c r="T67" s="637"/>
      <c r="U67" s="637"/>
      <c r="AL67" s="468"/>
      <c r="AM67" s="468"/>
      <c r="AN67" s="468"/>
      <c r="AO67" s="468"/>
      <c r="AP67" s="468"/>
      <c r="AQ67" s="468"/>
      <c r="AR67" s="468"/>
      <c r="AS67" s="468"/>
      <c r="AT67" s="468"/>
      <c r="AU67" s="468"/>
      <c r="AV67" s="468"/>
      <c r="AW67" s="468"/>
      <c r="AX67" s="468"/>
    </row>
    <row r="68" spans="1:50" ht="12.75">
      <c r="A68" s="1"/>
      <c r="B68" s="11" t="s">
        <v>355</v>
      </c>
      <c r="C68" s="18"/>
      <c r="D68" s="18"/>
      <c r="E68" s="12"/>
      <c r="F68" s="9"/>
      <c r="G68" s="1"/>
      <c r="H68" s="1"/>
      <c r="I68" s="1"/>
      <c r="J68" s="1"/>
      <c r="K68" s="1"/>
      <c r="L68" s="1"/>
      <c r="M68" s="1"/>
      <c r="N68" s="1"/>
      <c r="O68" s="1"/>
      <c r="P68" s="637"/>
      <c r="Q68" s="637"/>
      <c r="R68" s="637"/>
      <c r="S68" s="637"/>
      <c r="T68" s="637"/>
      <c r="U68" s="637"/>
      <c r="AL68" s="468"/>
      <c r="AM68" s="468"/>
      <c r="AN68" s="468"/>
      <c r="AO68" s="468"/>
      <c r="AP68" s="468"/>
      <c r="AQ68" s="468"/>
      <c r="AR68" s="468"/>
      <c r="AS68" s="468"/>
      <c r="AT68" s="468"/>
      <c r="AU68" s="468"/>
      <c r="AV68" s="468"/>
      <c r="AW68" s="468"/>
      <c r="AX68" s="468"/>
    </row>
    <row r="69" spans="1:50" ht="12.75">
      <c r="A69" s="1"/>
      <c r="B69" s="11" t="s">
        <v>341</v>
      </c>
      <c r="C69" s="18"/>
      <c r="D69" s="18"/>
      <c r="E69" s="12"/>
      <c r="F69" s="611"/>
      <c r="G69" s="1"/>
      <c r="H69" s="1"/>
      <c r="I69" s="1"/>
      <c r="J69" s="1"/>
      <c r="K69" s="1"/>
      <c r="L69" s="1"/>
      <c r="M69" s="1"/>
      <c r="N69" s="1"/>
      <c r="O69" s="1"/>
      <c r="P69" s="637"/>
      <c r="Q69" s="637"/>
      <c r="R69" s="637"/>
      <c r="S69" s="637"/>
      <c r="T69" s="637"/>
      <c r="U69" s="637"/>
      <c r="AL69" s="468"/>
      <c r="AM69" s="468"/>
      <c r="AN69" s="468"/>
      <c r="AO69" s="468"/>
      <c r="AP69" s="468"/>
      <c r="AQ69" s="468"/>
      <c r="AR69" s="468"/>
      <c r="AS69" s="468"/>
      <c r="AT69" s="468"/>
      <c r="AU69" s="468"/>
      <c r="AV69" s="468"/>
      <c r="AW69" s="468"/>
      <c r="AX69" s="468"/>
    </row>
    <row r="70" spans="1:50" ht="12.75">
      <c r="A70" s="1"/>
      <c r="B70" s="11" t="s">
        <v>342</v>
      </c>
      <c r="C70" s="18"/>
      <c r="D70" s="18"/>
      <c r="E70" s="12"/>
      <c r="F70" s="611"/>
      <c r="G70" s="1"/>
      <c r="H70" s="1"/>
      <c r="I70" s="1"/>
      <c r="J70" s="1"/>
      <c r="K70" s="1"/>
      <c r="L70" s="1"/>
      <c r="M70" s="1"/>
      <c r="N70" s="1"/>
      <c r="O70" s="1"/>
      <c r="P70" s="637"/>
      <c r="Q70" s="637"/>
      <c r="R70" s="637"/>
      <c r="S70" s="637"/>
      <c r="T70" s="637"/>
      <c r="U70" s="637"/>
      <c r="W70" s="692" t="s">
        <v>398</v>
      </c>
      <c r="AL70" s="468"/>
      <c r="AM70" s="468"/>
      <c r="AN70" s="468"/>
      <c r="AO70" s="468"/>
      <c r="AP70" s="468"/>
      <c r="AQ70" s="468"/>
      <c r="AR70" s="468"/>
      <c r="AS70" s="468"/>
      <c r="AT70" s="468"/>
      <c r="AU70" s="468"/>
      <c r="AV70" s="468"/>
      <c r="AW70" s="468"/>
      <c r="AX70" s="468"/>
    </row>
    <row r="71" spans="1:50" ht="12.75">
      <c r="A71" s="1"/>
      <c r="B71" s="11" t="s">
        <v>343</v>
      </c>
      <c r="C71" s="18"/>
      <c r="D71" s="18"/>
      <c r="E71" s="12"/>
      <c r="F71" s="611"/>
      <c r="G71" s="1"/>
      <c r="H71" s="1"/>
      <c r="I71" s="1"/>
      <c r="J71" s="1"/>
      <c r="K71" s="1"/>
      <c r="L71" s="1"/>
      <c r="M71" s="1"/>
      <c r="N71" s="1"/>
      <c r="O71" s="1"/>
      <c r="P71" s="637"/>
      <c r="Q71" s="637"/>
      <c r="R71" s="637"/>
      <c r="S71" s="637"/>
      <c r="T71" s="637"/>
      <c r="U71" s="637"/>
      <c r="AL71" s="468"/>
      <c r="AM71" s="468"/>
      <c r="AN71" s="468"/>
      <c r="AO71" s="468"/>
      <c r="AP71" s="468"/>
      <c r="AQ71" s="468"/>
      <c r="AR71" s="468"/>
      <c r="AS71" s="468"/>
      <c r="AT71" s="468"/>
      <c r="AU71" s="468"/>
      <c r="AV71" s="468"/>
      <c r="AW71" s="468"/>
      <c r="AX71" s="468"/>
    </row>
    <row r="72" spans="1:50" ht="12.75">
      <c r="A72" s="1"/>
      <c r="B72" s="11" t="s">
        <v>344</v>
      </c>
      <c r="C72" s="18"/>
      <c r="D72" s="18"/>
      <c r="E72" s="12"/>
      <c r="F72" s="611"/>
      <c r="G72" s="1"/>
      <c r="H72" s="1"/>
      <c r="I72" s="1"/>
      <c r="J72" s="1"/>
      <c r="K72" s="1"/>
      <c r="L72" s="1"/>
      <c r="M72" s="1"/>
      <c r="N72" s="1"/>
      <c r="O72" s="1"/>
      <c r="P72" s="637"/>
      <c r="Q72" s="637"/>
      <c r="R72" s="637"/>
      <c r="S72" s="637"/>
      <c r="T72" s="637"/>
      <c r="U72" s="637"/>
      <c r="W72" s="691" t="s">
        <v>399</v>
      </c>
      <c r="X72" s="696">
        <f>IF(V5=1,AG75,IF(V5=2,Y75,IF(V5=3,AK75,AC75)))</f>
        <v>10</v>
      </c>
      <c r="AL72" s="468"/>
      <c r="AM72" s="468"/>
      <c r="AN72" s="468"/>
      <c r="AO72" s="468"/>
      <c r="AP72" s="468"/>
      <c r="AQ72" s="468"/>
      <c r="AR72" s="468"/>
      <c r="AS72" s="468"/>
      <c r="AT72" s="468"/>
      <c r="AU72" s="468"/>
      <c r="AV72" s="468"/>
      <c r="AW72" s="468"/>
      <c r="AX72" s="468"/>
    </row>
    <row r="73" spans="1:50" ht="12.75">
      <c r="A73" s="1"/>
      <c r="B73" s="11" t="s">
        <v>345</v>
      </c>
      <c r="C73" s="18"/>
      <c r="D73" s="18"/>
      <c r="E73" s="12"/>
      <c r="F73" s="611"/>
      <c r="G73" s="1"/>
      <c r="H73" s="1"/>
      <c r="I73" s="1"/>
      <c r="J73" s="1"/>
      <c r="K73" s="1"/>
      <c r="L73" s="1"/>
      <c r="M73" s="1"/>
      <c r="N73" s="1"/>
      <c r="O73" s="1"/>
      <c r="P73" s="637"/>
      <c r="Q73" s="637"/>
      <c r="R73" s="637"/>
      <c r="S73" s="637"/>
      <c r="T73" s="637"/>
      <c r="U73" s="637"/>
      <c r="AL73" s="468"/>
      <c r="AM73" s="468"/>
      <c r="AN73" s="468"/>
      <c r="AO73" s="468"/>
      <c r="AP73" s="468"/>
      <c r="AQ73" s="468"/>
      <c r="AR73" s="468"/>
      <c r="AS73" s="468"/>
      <c r="AT73" s="468"/>
      <c r="AU73" s="468"/>
      <c r="AV73" s="468"/>
      <c r="AW73" s="468"/>
      <c r="AX73" s="468"/>
    </row>
    <row r="74" spans="1:50" ht="12.75">
      <c r="A74" s="1"/>
      <c r="B74" s="11" t="s">
        <v>346</v>
      </c>
      <c r="C74" s="18"/>
      <c r="D74" s="18"/>
      <c r="E74" s="12"/>
      <c r="F74" s="611"/>
      <c r="G74" s="1"/>
      <c r="H74" s="1"/>
      <c r="I74" s="1"/>
      <c r="J74" s="1"/>
      <c r="K74" s="1"/>
      <c r="L74" s="1"/>
      <c r="M74" s="1"/>
      <c r="N74" s="1"/>
      <c r="O74" s="1"/>
      <c r="P74" s="637"/>
      <c r="Q74" s="637"/>
      <c r="R74" s="637"/>
      <c r="S74" s="637"/>
      <c r="T74" s="637"/>
      <c r="U74" s="637"/>
      <c r="V74" s="683"/>
      <c r="W74" s="691" t="s">
        <v>391</v>
      </c>
      <c r="Z74" s="683"/>
      <c r="AA74" s="691" t="s">
        <v>13</v>
      </c>
      <c r="AD74" s="683"/>
      <c r="AE74" s="691" t="s">
        <v>10</v>
      </c>
      <c r="AH74" s="683"/>
      <c r="AI74" s="691" t="s">
        <v>400</v>
      </c>
      <c r="AL74" s="468"/>
      <c r="AM74" s="468"/>
      <c r="AN74" s="468"/>
      <c r="AO74" s="468"/>
      <c r="AP74" s="468"/>
      <c r="AQ74" s="468"/>
      <c r="AR74" s="468"/>
      <c r="AS74" s="468"/>
      <c r="AT74" s="468"/>
      <c r="AU74" s="468"/>
      <c r="AV74" s="468"/>
      <c r="AW74" s="468"/>
      <c r="AX74" s="468"/>
    </row>
    <row r="75" spans="1:50" ht="12.75">
      <c r="A75" s="1"/>
      <c r="B75" s="11" t="s">
        <v>401</v>
      </c>
      <c r="C75" s="18"/>
      <c r="D75" s="18"/>
      <c r="E75" s="12"/>
      <c r="F75" s="611"/>
      <c r="G75" s="1"/>
      <c r="H75" s="1"/>
      <c r="I75" s="1"/>
      <c r="J75" s="1"/>
      <c r="K75" s="1"/>
      <c r="L75" s="1"/>
      <c r="M75" s="1"/>
      <c r="N75" s="1"/>
      <c r="O75" s="1"/>
      <c r="P75" s="637"/>
      <c r="Q75" s="637"/>
      <c r="R75" s="637"/>
      <c r="S75" s="637"/>
      <c r="T75" s="637"/>
      <c r="U75" s="637"/>
      <c r="V75" s="683"/>
      <c r="W75" s="691" t="s">
        <v>402</v>
      </c>
      <c r="X75" s="683"/>
      <c r="Y75" s="697">
        <f>VLOOKUP(1,V76:Y81,4,FALSE)</f>
        <v>10</v>
      </c>
      <c r="Z75" s="683"/>
      <c r="AA75" s="691" t="s">
        <v>402</v>
      </c>
      <c r="AB75" s="683"/>
      <c r="AC75" s="697">
        <f>VLOOKUP(1,Z76:AC81,4,FALSE)</f>
        <v>10</v>
      </c>
      <c r="AD75" s="683"/>
      <c r="AE75" s="691" t="s">
        <v>402</v>
      </c>
      <c r="AF75" s="698"/>
      <c r="AG75" s="697">
        <f>VLOOKUP(1,AD76:AG81,4,FALSE)</f>
        <v>10</v>
      </c>
      <c r="AH75" s="683"/>
      <c r="AI75" s="691" t="s">
        <v>402</v>
      </c>
      <c r="AJ75" s="683"/>
      <c r="AK75" s="697">
        <f>VLOOKUP(1,AH76:AK81,4,FALSE)</f>
        <v>10</v>
      </c>
      <c r="AL75" s="468"/>
      <c r="AM75" s="468"/>
      <c r="AN75" s="468"/>
      <c r="AO75" s="468"/>
      <c r="AP75" s="468"/>
      <c r="AQ75" s="468"/>
      <c r="AR75" s="468"/>
      <c r="AS75" s="468"/>
      <c r="AT75" s="468"/>
      <c r="AU75" s="468"/>
      <c r="AV75" s="468"/>
      <c r="AW75" s="468"/>
      <c r="AX75" s="468"/>
    </row>
    <row r="76" spans="1:50" ht="12.75">
      <c r="A76" s="1"/>
      <c r="B76" s="11" t="s">
        <v>403</v>
      </c>
      <c r="C76" s="18"/>
      <c r="D76" s="18"/>
      <c r="E76" s="12"/>
      <c r="F76" s="611"/>
      <c r="G76" s="1"/>
      <c r="H76" s="1"/>
      <c r="I76" s="1"/>
      <c r="J76" s="1"/>
      <c r="K76" s="1"/>
      <c r="L76" s="1"/>
      <c r="M76" s="1"/>
      <c r="N76" s="1"/>
      <c r="O76" s="1"/>
      <c r="P76" s="637"/>
      <c r="Q76" s="637"/>
      <c r="R76" s="637"/>
      <c r="S76" s="637"/>
      <c r="T76" s="637"/>
      <c r="U76" s="637"/>
      <c r="V76" s="683">
        <f>IF(G$15&gt;=W76,IF(G$15&lt;=X76,1,0),0)</f>
        <v>1</v>
      </c>
      <c r="W76" s="695">
        <v>0</v>
      </c>
      <c r="X76" s="695">
        <v>33000</v>
      </c>
      <c r="Y76" s="699">
        <v>10</v>
      </c>
      <c r="Z76" s="683">
        <f>IF($G$15&gt;=AA76,IF($G$15&lt;=AB76,1,0),0)</f>
        <v>1</v>
      </c>
      <c r="AA76" s="695">
        <v>0</v>
      </c>
      <c r="AB76" s="695">
        <v>24000</v>
      </c>
      <c r="AC76" s="699">
        <v>10</v>
      </c>
      <c r="AD76" s="683">
        <f>IF($G$15&gt;=AE76,IF($G$15&lt;=AF76,1,0),0)</f>
        <v>1</v>
      </c>
      <c r="AE76" s="695">
        <v>0</v>
      </c>
      <c r="AF76" s="695">
        <v>15000</v>
      </c>
      <c r="AG76" s="699">
        <v>10</v>
      </c>
      <c r="AH76" s="683">
        <f>IF($G$15&gt;=AI76,IF($G$15&lt;=AJ76,1,0),0)</f>
        <v>1</v>
      </c>
      <c r="AI76" s="695">
        <v>0</v>
      </c>
      <c r="AJ76" s="695">
        <v>15000</v>
      </c>
      <c r="AK76" s="699">
        <v>10</v>
      </c>
      <c r="AL76" s="468"/>
      <c r="AM76" s="468"/>
      <c r="AN76" s="468"/>
      <c r="AO76" s="468"/>
      <c r="AP76" s="468"/>
      <c r="AQ76" s="468"/>
      <c r="AR76" s="468"/>
      <c r="AS76" s="468"/>
      <c r="AT76" s="468"/>
      <c r="AU76" s="468"/>
      <c r="AV76" s="468"/>
      <c r="AW76" s="468"/>
      <c r="AX76" s="468"/>
    </row>
    <row r="77" spans="1:50" ht="12.75">
      <c r="A77" s="1"/>
      <c r="B77" s="11" t="s">
        <v>404</v>
      </c>
      <c r="C77" s="18"/>
      <c r="D77" s="18"/>
      <c r="E77" s="12"/>
      <c r="F77" s="611"/>
      <c r="G77" s="1"/>
      <c r="H77" s="1"/>
      <c r="I77" s="1"/>
      <c r="J77" s="1"/>
      <c r="K77" s="1"/>
      <c r="L77" s="1"/>
      <c r="M77" s="1"/>
      <c r="N77" s="1"/>
      <c r="O77" s="1"/>
      <c r="P77" s="637"/>
      <c r="Q77" s="637"/>
      <c r="R77" s="637"/>
      <c r="S77" s="637"/>
      <c r="T77" s="637"/>
      <c r="U77" s="637"/>
      <c r="V77" s="683">
        <f>IF(G$15&gt;=W77,IF(G$15&lt;=X77,1,0),0)</f>
        <v>0</v>
      </c>
      <c r="W77" s="695">
        <v>33001</v>
      </c>
      <c r="X77" s="695">
        <v>77000</v>
      </c>
      <c r="Y77" s="699">
        <v>6.7</v>
      </c>
      <c r="Z77" s="683">
        <f>IF($G$15&gt;=AA77,IF($G$15&lt;=AB77,1,0),0)</f>
        <v>0</v>
      </c>
      <c r="AA77" s="695">
        <v>24001</v>
      </c>
      <c r="AB77" s="695">
        <v>52000</v>
      </c>
      <c r="AC77" s="699">
        <v>6.7</v>
      </c>
      <c r="AD77" s="683">
        <f>IF($G$15&gt;=AE77,IF($G$15&lt;=AF77,1,0),0)</f>
        <v>0</v>
      </c>
      <c r="AE77" s="695">
        <v>15001</v>
      </c>
      <c r="AF77" s="695">
        <v>37000</v>
      </c>
      <c r="AG77" s="699">
        <v>6.7</v>
      </c>
      <c r="AH77" s="683">
        <f>IF($G$15&gt;=AI77,IF($G$15&lt;=AJ77,1,0),0)</f>
        <v>0</v>
      </c>
      <c r="AI77" s="695">
        <v>15001</v>
      </c>
      <c r="AJ77" s="695">
        <v>37000</v>
      </c>
      <c r="AK77" s="699">
        <v>6.7</v>
      </c>
      <c r="AL77" s="468"/>
      <c r="AM77" s="468"/>
      <c r="AN77" s="468"/>
      <c r="AO77" s="468"/>
      <c r="AP77" s="468"/>
      <c r="AQ77" s="468"/>
      <c r="AR77" s="468"/>
      <c r="AS77" s="468"/>
      <c r="AT77" s="468"/>
      <c r="AU77" s="468"/>
      <c r="AV77" s="468"/>
      <c r="AW77" s="468"/>
      <c r="AX77" s="468"/>
    </row>
    <row r="78" spans="1:50" ht="12.75">
      <c r="A78" s="1"/>
      <c r="B78" s="11" t="s">
        <v>347</v>
      </c>
      <c r="C78" s="18"/>
      <c r="D78" s="18"/>
      <c r="E78" s="12"/>
      <c r="F78" s="611"/>
      <c r="G78" s="1"/>
      <c r="H78" s="1"/>
      <c r="I78" s="1"/>
      <c r="J78" s="1"/>
      <c r="K78" s="1"/>
      <c r="L78" s="1"/>
      <c r="M78" s="1"/>
      <c r="N78" s="1"/>
      <c r="O78" s="1"/>
      <c r="P78" s="637"/>
      <c r="Q78" s="637"/>
      <c r="R78" s="637"/>
      <c r="S78" s="637"/>
      <c r="T78" s="637"/>
      <c r="U78" s="637"/>
      <c r="V78" s="683">
        <f>IF(G$15&gt;=W78,IF(G$15&lt;=X78,1,0),0)</f>
        <v>0</v>
      </c>
      <c r="W78" s="695">
        <v>77001</v>
      </c>
      <c r="X78" s="695">
        <v>136000</v>
      </c>
      <c r="Y78" s="699">
        <v>4</v>
      </c>
      <c r="Z78" s="683">
        <f>IF($G$15&gt;=AA78,IF($G$15&lt;=AB78,1,0),0)</f>
        <v>0</v>
      </c>
      <c r="AA78" s="695">
        <v>52001</v>
      </c>
      <c r="AB78" s="695">
        <v>114000</v>
      </c>
      <c r="AC78" s="699">
        <v>4</v>
      </c>
      <c r="AD78" s="683">
        <f>IF($G$15&gt;=AE78,IF($G$15&lt;=AF78,1,0),0)</f>
        <v>0</v>
      </c>
      <c r="AE78" s="695">
        <v>37001</v>
      </c>
      <c r="AF78" s="695">
        <v>78000</v>
      </c>
      <c r="AG78" s="699">
        <v>4</v>
      </c>
      <c r="AH78" s="683">
        <f>IF($G$15&gt;=AI78,IF($G$15&lt;=AJ78,1,0),0)</f>
        <v>0</v>
      </c>
      <c r="AI78" s="695">
        <v>37001</v>
      </c>
      <c r="AJ78" s="695">
        <v>67000</v>
      </c>
      <c r="AK78" s="699">
        <v>4</v>
      </c>
      <c r="AL78" s="468"/>
      <c r="AM78" s="468"/>
      <c r="AN78" s="468"/>
      <c r="AO78" s="468"/>
      <c r="AP78" s="468"/>
      <c r="AQ78" s="468"/>
      <c r="AR78" s="468"/>
      <c r="AS78" s="468"/>
      <c r="AT78" s="468"/>
      <c r="AU78" s="468"/>
      <c r="AV78" s="468"/>
      <c r="AW78" s="468"/>
      <c r="AX78" s="468"/>
    </row>
    <row r="79" spans="1:50" ht="12.75">
      <c r="A79" s="1"/>
      <c r="B79" s="11"/>
      <c r="C79" s="18"/>
      <c r="D79" s="18"/>
      <c r="E79" s="18"/>
      <c r="F79" s="611"/>
      <c r="G79" s="1"/>
      <c r="H79" s="1"/>
      <c r="I79" s="1"/>
      <c r="J79" s="1"/>
      <c r="K79" s="1"/>
      <c r="L79" s="1"/>
      <c r="M79" s="1"/>
      <c r="N79" s="1"/>
      <c r="O79" s="1"/>
      <c r="P79" s="637"/>
      <c r="Q79" s="637"/>
      <c r="R79" s="637"/>
      <c r="S79" s="637"/>
      <c r="T79" s="637"/>
      <c r="U79" s="637"/>
      <c r="V79" s="683">
        <f>IF(G$15&gt;=W79,IF(G$15&lt;=X79,1,0),0)</f>
        <v>0</v>
      </c>
      <c r="W79" s="695">
        <v>136001</v>
      </c>
      <c r="X79" s="695">
        <v>198000</v>
      </c>
      <c r="Y79" s="699">
        <v>3.6</v>
      </c>
      <c r="Z79" s="683">
        <f>IF($G$15&gt;=AA79,IF($G$15&lt;=AB79,1,0),0)</f>
        <v>0</v>
      </c>
      <c r="AA79" s="695">
        <v>114001</v>
      </c>
      <c r="AB79" s="695">
        <v>176000</v>
      </c>
      <c r="AC79" s="699">
        <v>3.6</v>
      </c>
      <c r="AD79" s="683">
        <f>IF($G$15&gt;=AE79,IF($G$15&lt;=AF79,1,0),0)</f>
        <v>0</v>
      </c>
      <c r="AE79" s="695">
        <v>78001</v>
      </c>
      <c r="AF79" s="695">
        <v>155000</v>
      </c>
      <c r="AG79" s="699">
        <v>3.6</v>
      </c>
      <c r="AH79" s="683">
        <f>IF($G$15&gt;=AI79,IF($G$15&lt;=AJ79,1,0),0)</f>
        <v>0</v>
      </c>
      <c r="AI79" s="695">
        <v>67001</v>
      </c>
      <c r="AJ79" s="695">
        <v>97000</v>
      </c>
      <c r="AK79" s="699">
        <v>3.6</v>
      </c>
      <c r="AL79" s="468"/>
      <c r="AM79" s="468"/>
      <c r="AN79" s="468"/>
      <c r="AO79" s="468"/>
      <c r="AP79" s="468"/>
      <c r="AQ79" s="468"/>
      <c r="AR79" s="468"/>
      <c r="AS79" s="468"/>
      <c r="AT79" s="468"/>
      <c r="AU79" s="468"/>
      <c r="AV79" s="468"/>
      <c r="AW79" s="468"/>
      <c r="AX79" s="468"/>
    </row>
    <row r="80" spans="1:50" ht="12.75">
      <c r="A80" s="1"/>
      <c r="B80" s="478" t="s">
        <v>405</v>
      </c>
      <c r="C80" s="484"/>
      <c r="D80" s="484"/>
      <c r="E80" s="612">
        <f>SUM(E68:E78)</f>
        <v>0</v>
      </c>
      <c r="F80" s="606"/>
      <c r="G80" s="1"/>
      <c r="H80" s="1"/>
      <c r="I80" s="1"/>
      <c r="J80" s="1"/>
      <c r="K80" s="1"/>
      <c r="L80" s="1"/>
      <c r="M80" s="1"/>
      <c r="N80" s="1"/>
      <c r="O80" s="1"/>
      <c r="P80" s="637"/>
      <c r="Q80" s="637"/>
      <c r="R80" s="637"/>
      <c r="S80" s="637"/>
      <c r="T80" s="637"/>
      <c r="U80" s="637"/>
      <c r="V80" s="683">
        <f>IF(G$15&gt;=W80,IF(G$15&lt;=X80,1,0),0)</f>
        <v>0</v>
      </c>
      <c r="W80" s="695">
        <v>198001</v>
      </c>
      <c r="X80" s="695">
        <v>338000</v>
      </c>
      <c r="Y80" s="699">
        <v>3</v>
      </c>
      <c r="Z80" s="683">
        <f>IF($G$15&gt;=AA80,IF($G$15&lt;=AB80,1,0),0)</f>
        <v>0</v>
      </c>
      <c r="AA80" s="695">
        <v>176001</v>
      </c>
      <c r="AB80" s="695">
        <v>332000</v>
      </c>
      <c r="AC80" s="699">
        <v>3</v>
      </c>
      <c r="AD80" s="683">
        <f>IF($G$15&gt;=AE80,IF($G$15&lt;=AF80,1,0),0)</f>
        <v>0</v>
      </c>
      <c r="AE80" s="695">
        <v>155001</v>
      </c>
      <c r="AF80" s="695">
        <v>327000</v>
      </c>
      <c r="AG80" s="699">
        <v>3</v>
      </c>
      <c r="AH80" s="683">
        <f>IF($G$15&gt;=AI80,IF($G$15&lt;=AJ80,1,0),0)</f>
        <v>0</v>
      </c>
      <c r="AI80" s="695">
        <v>97001</v>
      </c>
      <c r="AJ80" s="695">
        <v>168000</v>
      </c>
      <c r="AK80" s="699">
        <v>3</v>
      </c>
      <c r="AL80" s="468"/>
      <c r="AM80" s="468"/>
      <c r="AN80" s="468"/>
      <c r="AO80" s="468"/>
      <c r="AP80" s="468"/>
      <c r="AQ80" s="468"/>
      <c r="AR80" s="468"/>
      <c r="AS80" s="468"/>
      <c r="AT80" s="468"/>
      <c r="AU80" s="468"/>
      <c r="AV80" s="468"/>
      <c r="AW80" s="468"/>
      <c r="AX80" s="468"/>
    </row>
    <row r="81" spans="1:50" ht="12.75">
      <c r="A81" s="1"/>
      <c r="B81" s="613" t="s">
        <v>397</v>
      </c>
      <c r="C81" s="613"/>
      <c r="D81" s="613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637"/>
      <c r="Q81" s="637"/>
      <c r="R81" s="637"/>
      <c r="S81" s="637"/>
      <c r="T81" s="637"/>
      <c r="U81" s="637"/>
      <c r="V81" s="683">
        <f>IF($G$15&gt;=W81,1,0)</f>
        <v>0</v>
      </c>
      <c r="W81" s="695">
        <v>338001</v>
      </c>
      <c r="X81" s="683"/>
      <c r="Y81" s="699">
        <v>2.9</v>
      </c>
      <c r="Z81" s="683">
        <f>IF($G$15&gt;=AA81,1,0)</f>
        <v>0</v>
      </c>
      <c r="AA81" s="695">
        <v>332001</v>
      </c>
      <c r="AB81" s="683"/>
      <c r="AC81" s="699">
        <v>2.9</v>
      </c>
      <c r="AD81" s="683">
        <f>IF($G$15&gt;=AE81,1,0)</f>
        <v>0</v>
      </c>
      <c r="AE81" s="695">
        <v>327001</v>
      </c>
      <c r="AF81" s="683"/>
      <c r="AG81" s="699">
        <v>2.9</v>
      </c>
      <c r="AH81" s="683">
        <f>IF($G$15&gt;=AI81,1,0)</f>
        <v>0</v>
      </c>
      <c r="AI81" s="695">
        <v>168001</v>
      </c>
      <c r="AJ81" s="683"/>
      <c r="AK81" s="699">
        <v>2.9</v>
      </c>
      <c r="AL81" s="468"/>
      <c r="AM81" s="468"/>
      <c r="AN81" s="468"/>
      <c r="AO81" s="468"/>
      <c r="AP81" s="468"/>
      <c r="AQ81" s="468"/>
      <c r="AR81" s="468"/>
      <c r="AS81" s="468"/>
      <c r="AT81" s="468"/>
      <c r="AU81" s="468"/>
      <c r="AV81" s="468"/>
      <c r="AW81" s="468"/>
      <c r="AX81" s="468"/>
    </row>
    <row r="82" spans="1:50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637"/>
      <c r="Q82" s="637"/>
      <c r="R82" s="637"/>
      <c r="S82" s="637"/>
      <c r="T82" s="637"/>
      <c r="U82" s="637"/>
      <c r="AL82" s="468"/>
      <c r="AM82" s="468"/>
      <c r="AN82" s="468"/>
      <c r="AO82" s="468"/>
      <c r="AP82" s="468"/>
      <c r="AQ82" s="468"/>
      <c r="AR82" s="468"/>
      <c r="AS82" s="468"/>
      <c r="AT82" s="468"/>
      <c r="AU82" s="468"/>
      <c r="AV82" s="468"/>
      <c r="AW82" s="468"/>
      <c r="AX82" s="468"/>
    </row>
    <row r="83" spans="1:50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637"/>
      <c r="Q83" s="637"/>
      <c r="R83" s="637"/>
      <c r="S83" s="637"/>
      <c r="T83" s="637"/>
      <c r="U83" s="637"/>
      <c r="AL83" s="468"/>
      <c r="AM83" s="468"/>
      <c r="AN83" s="468"/>
      <c r="AO83" s="468"/>
      <c r="AP83" s="468"/>
      <c r="AQ83" s="468"/>
      <c r="AR83" s="468"/>
      <c r="AS83" s="468"/>
      <c r="AT83" s="468"/>
      <c r="AU83" s="468"/>
      <c r="AV83" s="468"/>
      <c r="AW83" s="468"/>
      <c r="AX83" s="468"/>
    </row>
    <row r="84" spans="1:50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637"/>
      <c r="Q84" s="637"/>
      <c r="R84" s="637"/>
      <c r="S84" s="637"/>
      <c r="T84" s="637"/>
      <c r="U84" s="637"/>
      <c r="AL84" s="468"/>
      <c r="AM84" s="468"/>
      <c r="AN84" s="468"/>
      <c r="AO84" s="468"/>
      <c r="AP84" s="468"/>
      <c r="AQ84" s="468"/>
      <c r="AR84" s="468"/>
      <c r="AS84" s="468"/>
      <c r="AT84" s="468"/>
      <c r="AU84" s="468"/>
      <c r="AV84" s="468"/>
      <c r="AW84" s="468"/>
      <c r="AX84" s="468"/>
    </row>
    <row r="85" spans="1:50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637"/>
      <c r="Q85" s="637"/>
      <c r="R85" s="637"/>
      <c r="S85" s="637"/>
      <c r="T85" s="637"/>
      <c r="U85" s="637"/>
      <c r="AL85" s="468"/>
      <c r="AM85" s="468"/>
      <c r="AN85" s="468"/>
      <c r="AO85" s="468"/>
      <c r="AP85" s="468"/>
      <c r="AQ85" s="468"/>
      <c r="AR85" s="468"/>
      <c r="AS85" s="468"/>
      <c r="AT85" s="468"/>
      <c r="AU85" s="468"/>
      <c r="AV85" s="468"/>
      <c r="AW85" s="468"/>
      <c r="AX85" s="468"/>
    </row>
    <row r="86" spans="1:50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637"/>
      <c r="Q86" s="637"/>
      <c r="R86" s="637"/>
      <c r="S86" s="637"/>
      <c r="T86" s="637"/>
      <c r="U86" s="637"/>
      <c r="AL86" s="468"/>
      <c r="AM86" s="468"/>
      <c r="AN86" s="468"/>
      <c r="AO86" s="468"/>
      <c r="AP86" s="468"/>
      <c r="AQ86" s="468"/>
      <c r="AR86" s="468"/>
      <c r="AS86" s="468"/>
      <c r="AT86" s="468"/>
      <c r="AU86" s="468"/>
      <c r="AV86" s="468"/>
      <c r="AW86" s="468"/>
      <c r="AX86" s="468"/>
    </row>
    <row r="87" spans="1:50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637"/>
      <c r="Q87" s="637"/>
      <c r="R87" s="637"/>
      <c r="S87" s="637"/>
      <c r="T87" s="637"/>
      <c r="U87" s="637"/>
      <c r="AL87" s="468"/>
      <c r="AM87" s="468"/>
      <c r="AN87" s="468"/>
      <c r="AO87" s="468"/>
      <c r="AP87" s="468"/>
      <c r="AQ87" s="468"/>
      <c r="AR87" s="468"/>
      <c r="AS87" s="468"/>
      <c r="AT87" s="468"/>
      <c r="AU87" s="468"/>
      <c r="AV87" s="468"/>
      <c r="AW87" s="468"/>
      <c r="AX87" s="468"/>
    </row>
    <row r="88" spans="1:50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637"/>
      <c r="Q88" s="637"/>
      <c r="R88" s="637"/>
      <c r="S88" s="637"/>
      <c r="T88" s="637"/>
      <c r="U88" s="637"/>
      <c r="AL88" s="468"/>
      <c r="AM88" s="468"/>
      <c r="AN88" s="468"/>
      <c r="AO88" s="468"/>
      <c r="AP88" s="468"/>
      <c r="AQ88" s="468"/>
      <c r="AR88" s="468"/>
      <c r="AS88" s="468"/>
      <c r="AT88" s="468"/>
      <c r="AU88" s="468"/>
      <c r="AV88" s="468"/>
      <c r="AW88" s="468"/>
      <c r="AX88" s="468"/>
    </row>
    <row r="89" spans="1:50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637"/>
      <c r="Q89" s="637"/>
      <c r="R89" s="637"/>
      <c r="S89" s="637"/>
      <c r="T89" s="637"/>
      <c r="U89" s="637"/>
      <c r="AL89" s="468"/>
      <c r="AM89" s="468"/>
      <c r="AN89" s="468"/>
      <c r="AO89" s="468"/>
      <c r="AP89" s="468"/>
      <c r="AQ89" s="468"/>
      <c r="AR89" s="468"/>
      <c r="AS89" s="468"/>
      <c r="AT89" s="468"/>
      <c r="AU89" s="468"/>
      <c r="AV89" s="468"/>
      <c r="AW89" s="468"/>
      <c r="AX89" s="468"/>
    </row>
    <row r="90" spans="1:5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637"/>
      <c r="Q90" s="637"/>
      <c r="R90" s="637"/>
      <c r="S90" s="637"/>
      <c r="T90" s="637"/>
      <c r="U90" s="637"/>
      <c r="AL90" s="468"/>
      <c r="AM90" s="468"/>
      <c r="AN90" s="468"/>
      <c r="AO90" s="468"/>
      <c r="AP90" s="468"/>
      <c r="AQ90" s="468"/>
      <c r="AR90" s="468"/>
      <c r="AS90" s="468"/>
      <c r="AT90" s="468"/>
      <c r="AU90" s="468"/>
      <c r="AV90" s="468"/>
      <c r="AW90" s="468"/>
      <c r="AX90" s="468"/>
    </row>
    <row r="91" spans="1:5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637"/>
      <c r="Q91" s="637"/>
      <c r="R91" s="637"/>
      <c r="S91" s="637"/>
      <c r="T91" s="637"/>
      <c r="U91" s="637"/>
      <c r="AL91" s="468"/>
      <c r="AM91" s="468"/>
      <c r="AN91" s="468"/>
      <c r="AO91" s="468"/>
      <c r="AP91" s="468"/>
      <c r="AQ91" s="468"/>
      <c r="AR91" s="468"/>
      <c r="AS91" s="468"/>
      <c r="AT91" s="468"/>
      <c r="AU91" s="468"/>
      <c r="AV91" s="468"/>
      <c r="AW91" s="468"/>
      <c r="AX91" s="468"/>
    </row>
    <row r="92" spans="1:5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637"/>
      <c r="Q92" s="637"/>
      <c r="R92" s="637"/>
      <c r="S92" s="637"/>
      <c r="T92" s="637"/>
      <c r="U92" s="637"/>
      <c r="AL92" s="468"/>
      <c r="AM92" s="468"/>
      <c r="AN92" s="468"/>
      <c r="AO92" s="468"/>
      <c r="AP92" s="468"/>
      <c r="AQ92" s="468"/>
      <c r="AR92" s="468"/>
      <c r="AS92" s="468"/>
      <c r="AT92" s="468"/>
      <c r="AU92" s="468"/>
      <c r="AV92" s="468"/>
      <c r="AW92" s="468"/>
      <c r="AX92" s="468"/>
    </row>
    <row r="93" spans="1:5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637"/>
      <c r="Q93" s="637"/>
      <c r="R93" s="637"/>
      <c r="S93" s="637"/>
      <c r="T93" s="637"/>
      <c r="U93" s="637"/>
      <c r="AL93" s="468"/>
      <c r="AM93" s="468"/>
      <c r="AN93" s="468"/>
      <c r="AO93" s="468"/>
      <c r="AP93" s="468"/>
      <c r="AQ93" s="468"/>
      <c r="AR93" s="468"/>
      <c r="AS93" s="468"/>
      <c r="AT93" s="468"/>
      <c r="AU93" s="468"/>
      <c r="AV93" s="468"/>
      <c r="AW93" s="468"/>
      <c r="AX93" s="468"/>
    </row>
    <row r="94" spans="1:5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637"/>
      <c r="Q94" s="637"/>
      <c r="R94" s="637"/>
      <c r="S94" s="637"/>
      <c r="T94" s="637"/>
      <c r="U94" s="637"/>
      <c r="AL94" s="468"/>
      <c r="AM94" s="468"/>
      <c r="AN94" s="468"/>
      <c r="AO94" s="468"/>
      <c r="AP94" s="468"/>
      <c r="AQ94" s="468"/>
      <c r="AR94" s="468"/>
      <c r="AS94" s="468"/>
      <c r="AT94" s="468"/>
      <c r="AU94" s="468"/>
      <c r="AV94" s="468"/>
      <c r="AW94" s="468"/>
      <c r="AX94" s="468"/>
    </row>
    <row r="95" spans="1:5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637"/>
      <c r="Q95" s="637"/>
      <c r="R95" s="637"/>
      <c r="S95" s="637"/>
      <c r="T95" s="637"/>
      <c r="U95" s="637"/>
      <c r="AL95" s="468"/>
      <c r="AM95" s="468"/>
      <c r="AN95" s="468"/>
      <c r="AO95" s="468"/>
      <c r="AP95" s="468"/>
      <c r="AQ95" s="468"/>
      <c r="AR95" s="468"/>
      <c r="AS95" s="468"/>
      <c r="AT95" s="468"/>
      <c r="AU95" s="468"/>
      <c r="AV95" s="468"/>
      <c r="AW95" s="468"/>
      <c r="AX95" s="468"/>
    </row>
    <row r="96" spans="1:5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637"/>
      <c r="Q96" s="637"/>
      <c r="R96" s="637"/>
      <c r="S96" s="637"/>
      <c r="T96" s="637"/>
      <c r="U96" s="637"/>
      <c r="AL96" s="468"/>
      <c r="AM96" s="468"/>
      <c r="AN96" s="468"/>
      <c r="AO96" s="468"/>
      <c r="AP96" s="468"/>
      <c r="AQ96" s="468"/>
      <c r="AR96" s="468"/>
      <c r="AS96" s="468"/>
      <c r="AT96" s="468"/>
      <c r="AU96" s="468"/>
      <c r="AV96" s="468"/>
      <c r="AW96" s="468"/>
      <c r="AX96" s="468"/>
    </row>
    <row r="97" spans="1:5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637"/>
      <c r="Q97" s="637"/>
      <c r="R97" s="637"/>
      <c r="S97" s="637"/>
      <c r="T97" s="637"/>
      <c r="U97" s="637"/>
      <c r="AL97" s="468"/>
      <c r="AM97" s="468"/>
      <c r="AN97" s="468"/>
      <c r="AO97" s="468"/>
      <c r="AP97" s="468"/>
      <c r="AQ97" s="468"/>
      <c r="AR97" s="468"/>
      <c r="AS97" s="468"/>
      <c r="AT97" s="468"/>
      <c r="AU97" s="468"/>
      <c r="AV97" s="468"/>
      <c r="AW97" s="468"/>
      <c r="AX97" s="468"/>
    </row>
    <row r="98" spans="16:50" ht="12.75">
      <c r="P98" s="632"/>
      <c r="Q98" s="632"/>
      <c r="R98" s="632"/>
      <c r="S98" s="632"/>
      <c r="T98" s="632"/>
      <c r="U98" s="632"/>
      <c r="AL98" s="468"/>
      <c r="AM98" s="468"/>
      <c r="AN98" s="468"/>
      <c r="AO98" s="468"/>
      <c r="AP98" s="468"/>
      <c r="AQ98" s="468"/>
      <c r="AR98" s="468"/>
      <c r="AS98" s="468"/>
      <c r="AT98" s="468"/>
      <c r="AU98" s="468"/>
      <c r="AV98" s="468"/>
      <c r="AW98" s="468"/>
      <c r="AX98" s="468"/>
    </row>
    <row r="99" spans="16:50" ht="12.75">
      <c r="P99" s="632"/>
      <c r="Q99" s="632"/>
      <c r="R99" s="632"/>
      <c r="S99" s="632"/>
      <c r="T99" s="632"/>
      <c r="U99" s="632"/>
      <c r="AL99" s="468"/>
      <c r="AM99" s="468"/>
      <c r="AN99" s="468"/>
      <c r="AO99" s="468"/>
      <c r="AP99" s="468"/>
      <c r="AQ99" s="468"/>
      <c r="AR99" s="468"/>
      <c r="AS99" s="468"/>
      <c r="AT99" s="468"/>
      <c r="AU99" s="468"/>
      <c r="AV99" s="468"/>
      <c r="AW99" s="468"/>
      <c r="AX99" s="468"/>
    </row>
    <row r="100" spans="16:50" ht="12.75">
      <c r="P100" s="632"/>
      <c r="Q100" s="632"/>
      <c r="R100" s="632"/>
      <c r="S100" s="632"/>
      <c r="T100" s="632"/>
      <c r="U100" s="632"/>
      <c r="AL100" s="468"/>
      <c r="AM100" s="468"/>
      <c r="AN100" s="468"/>
      <c r="AO100" s="468"/>
      <c r="AP100" s="468"/>
      <c r="AQ100" s="468"/>
      <c r="AR100" s="468"/>
      <c r="AS100" s="468"/>
      <c r="AT100" s="468"/>
      <c r="AU100" s="468"/>
      <c r="AV100" s="468"/>
      <c r="AW100" s="468"/>
      <c r="AX100" s="468"/>
    </row>
    <row r="101" spans="16:50" ht="12.75">
      <c r="P101" s="632"/>
      <c r="Q101" s="632"/>
      <c r="R101" s="632"/>
      <c r="S101" s="632"/>
      <c r="T101" s="632"/>
      <c r="U101" s="632"/>
      <c r="AL101" s="468"/>
      <c r="AM101" s="468"/>
      <c r="AN101" s="468"/>
      <c r="AO101" s="468"/>
      <c r="AP101" s="468"/>
      <c r="AQ101" s="468"/>
      <c r="AR101" s="468"/>
      <c r="AS101" s="468"/>
      <c r="AT101" s="468"/>
      <c r="AU101" s="468"/>
      <c r="AV101" s="468"/>
      <c r="AW101" s="468"/>
      <c r="AX101" s="468"/>
    </row>
    <row r="102" spans="16:45" ht="12.75">
      <c r="P102" s="632"/>
      <c r="Q102" s="632"/>
      <c r="R102" s="632"/>
      <c r="S102" s="632"/>
      <c r="T102" s="632"/>
      <c r="U102" s="632"/>
      <c r="V102" s="632"/>
      <c r="W102" s="632"/>
      <c r="X102" s="632"/>
      <c r="Y102" s="632"/>
      <c r="Z102" s="632"/>
      <c r="AA102" s="632"/>
      <c r="AB102" s="632"/>
      <c r="AC102" s="632"/>
      <c r="AD102" s="632"/>
      <c r="AE102" s="632"/>
      <c r="AF102" s="632"/>
      <c r="AG102" s="632"/>
      <c r="AH102" s="632"/>
      <c r="AI102" s="632"/>
      <c r="AJ102" s="632"/>
      <c r="AK102" s="632"/>
      <c r="AL102" s="632"/>
      <c r="AM102" s="632"/>
      <c r="AN102" s="632"/>
      <c r="AO102" s="632"/>
      <c r="AP102" s="632"/>
      <c r="AQ102" s="632"/>
      <c r="AR102" s="632"/>
      <c r="AS102" s="632"/>
    </row>
    <row r="103" spans="16:45" ht="12.75">
      <c r="P103" s="632"/>
      <c r="Q103" s="632"/>
      <c r="R103" s="632"/>
      <c r="S103" s="632"/>
      <c r="T103" s="632"/>
      <c r="U103" s="632"/>
      <c r="V103" s="632"/>
      <c r="W103" s="632"/>
      <c r="X103" s="632"/>
      <c r="Y103" s="632"/>
      <c r="Z103" s="632"/>
      <c r="AA103" s="632"/>
      <c r="AB103" s="632"/>
      <c r="AC103" s="632"/>
      <c r="AD103" s="632"/>
      <c r="AE103" s="632"/>
      <c r="AF103" s="632"/>
      <c r="AG103" s="632"/>
      <c r="AH103" s="632"/>
      <c r="AI103" s="632"/>
      <c r="AJ103" s="632"/>
      <c r="AK103" s="632"/>
      <c r="AL103" s="632"/>
      <c r="AM103" s="632"/>
      <c r="AN103" s="632"/>
      <c r="AO103" s="632"/>
      <c r="AP103" s="632"/>
      <c r="AQ103" s="632"/>
      <c r="AR103" s="632"/>
      <c r="AS103" s="632"/>
    </row>
    <row r="104" spans="16:45" ht="12.75">
      <c r="P104" s="632"/>
      <c r="Q104" s="632"/>
      <c r="R104" s="632"/>
      <c r="S104" s="632"/>
      <c r="T104" s="632"/>
      <c r="U104" s="632"/>
      <c r="V104" s="632"/>
      <c r="W104" s="632"/>
      <c r="X104" s="632"/>
      <c r="Y104" s="632"/>
      <c r="Z104" s="632"/>
      <c r="AA104" s="632"/>
      <c r="AB104" s="632"/>
      <c r="AC104" s="632"/>
      <c r="AD104" s="632"/>
      <c r="AE104" s="632"/>
      <c r="AF104" s="632"/>
      <c r="AG104" s="632"/>
      <c r="AH104" s="632"/>
      <c r="AI104" s="632"/>
      <c r="AJ104" s="632"/>
      <c r="AK104" s="632"/>
      <c r="AL104" s="632"/>
      <c r="AM104" s="632"/>
      <c r="AN104" s="632"/>
      <c r="AO104" s="632"/>
      <c r="AP104" s="632"/>
      <c r="AQ104" s="632"/>
      <c r="AR104" s="632"/>
      <c r="AS104" s="632"/>
    </row>
    <row r="105" spans="16:45" ht="12.75">
      <c r="P105" s="632"/>
      <c r="Q105" s="632"/>
      <c r="R105" s="632"/>
      <c r="S105" s="632"/>
      <c r="T105" s="632"/>
      <c r="U105" s="632"/>
      <c r="V105" s="632"/>
      <c r="W105" s="632"/>
      <c r="X105" s="632"/>
      <c r="Y105" s="632"/>
      <c r="Z105" s="632"/>
      <c r="AA105" s="632"/>
      <c r="AB105" s="632"/>
      <c r="AC105" s="632"/>
      <c r="AD105" s="632"/>
      <c r="AE105" s="632"/>
      <c r="AF105" s="632"/>
      <c r="AG105" s="632"/>
      <c r="AH105" s="632"/>
      <c r="AI105" s="632"/>
      <c r="AJ105" s="632"/>
      <c r="AK105" s="632"/>
      <c r="AL105" s="632"/>
      <c r="AM105" s="632"/>
      <c r="AN105" s="632"/>
      <c r="AO105" s="632"/>
      <c r="AP105" s="632"/>
      <c r="AQ105" s="632"/>
      <c r="AR105" s="632"/>
      <c r="AS105" s="632"/>
    </row>
    <row r="106" spans="16:45" ht="12.75">
      <c r="P106" s="632"/>
      <c r="Q106" s="632"/>
      <c r="R106" s="632"/>
      <c r="S106" s="632"/>
      <c r="T106" s="632"/>
      <c r="U106" s="632"/>
      <c r="V106" s="632"/>
      <c r="W106" s="632"/>
      <c r="X106" s="632"/>
      <c r="Y106" s="632"/>
      <c r="Z106" s="632"/>
      <c r="AA106" s="632"/>
      <c r="AB106" s="632"/>
      <c r="AC106" s="632"/>
      <c r="AD106" s="632"/>
      <c r="AE106" s="632"/>
      <c r="AF106" s="632"/>
      <c r="AG106" s="632"/>
      <c r="AH106" s="632"/>
      <c r="AI106" s="632"/>
      <c r="AJ106" s="632"/>
      <c r="AK106" s="632"/>
      <c r="AL106" s="632"/>
      <c r="AM106" s="632"/>
      <c r="AN106" s="632"/>
      <c r="AO106" s="632"/>
      <c r="AP106" s="632"/>
      <c r="AQ106" s="632"/>
      <c r="AR106" s="632"/>
      <c r="AS106" s="632"/>
    </row>
    <row r="107" spans="16:45" ht="12.75">
      <c r="P107" s="632"/>
      <c r="Q107" s="632"/>
      <c r="R107" s="632"/>
      <c r="S107" s="632"/>
      <c r="T107" s="632"/>
      <c r="U107" s="632"/>
      <c r="V107" s="632"/>
      <c r="W107" s="632"/>
      <c r="X107" s="632"/>
      <c r="Y107" s="632"/>
      <c r="Z107" s="632"/>
      <c r="AA107" s="632"/>
      <c r="AB107" s="632"/>
      <c r="AC107" s="632"/>
      <c r="AD107" s="632"/>
      <c r="AE107" s="632"/>
      <c r="AF107" s="632"/>
      <c r="AG107" s="632"/>
      <c r="AH107" s="632"/>
      <c r="AI107" s="632"/>
      <c r="AJ107" s="632"/>
      <c r="AK107" s="632"/>
      <c r="AL107" s="632"/>
      <c r="AM107" s="632"/>
      <c r="AN107" s="632"/>
      <c r="AO107" s="632"/>
      <c r="AP107" s="632"/>
      <c r="AQ107" s="632"/>
      <c r="AR107" s="632"/>
      <c r="AS107" s="632"/>
    </row>
    <row r="108" spans="16:45" ht="12.75">
      <c r="P108" s="632"/>
      <c r="Q108" s="632"/>
      <c r="R108" s="632"/>
      <c r="S108" s="632"/>
      <c r="T108" s="632"/>
      <c r="U108" s="632"/>
      <c r="V108" s="632"/>
      <c r="W108" s="632"/>
      <c r="X108" s="632"/>
      <c r="Y108" s="632"/>
      <c r="Z108" s="632"/>
      <c r="AA108" s="632"/>
      <c r="AB108" s="632"/>
      <c r="AC108" s="632"/>
      <c r="AD108" s="632"/>
      <c r="AE108" s="632"/>
      <c r="AF108" s="632"/>
      <c r="AG108" s="632"/>
      <c r="AH108" s="632"/>
      <c r="AI108" s="632"/>
      <c r="AJ108" s="632"/>
      <c r="AK108" s="632"/>
      <c r="AL108" s="632"/>
      <c r="AM108" s="632"/>
      <c r="AN108" s="632"/>
      <c r="AO108" s="632"/>
      <c r="AP108" s="632"/>
      <c r="AQ108" s="632"/>
      <c r="AR108" s="632"/>
      <c r="AS108" s="632"/>
    </row>
    <row r="109" spans="16:45" ht="12.75">
      <c r="P109" s="632"/>
      <c r="Q109" s="632"/>
      <c r="R109" s="632"/>
      <c r="S109" s="632"/>
      <c r="T109" s="632"/>
      <c r="U109" s="632"/>
      <c r="V109" s="632"/>
      <c r="W109" s="632"/>
      <c r="X109" s="632"/>
      <c r="Y109" s="632"/>
      <c r="Z109" s="632"/>
      <c r="AA109" s="632"/>
      <c r="AB109" s="632"/>
      <c r="AC109" s="632"/>
      <c r="AD109" s="632"/>
      <c r="AE109" s="632"/>
      <c r="AF109" s="632"/>
      <c r="AG109" s="632"/>
      <c r="AH109" s="632"/>
      <c r="AI109" s="632"/>
      <c r="AJ109" s="632"/>
      <c r="AK109" s="632"/>
      <c r="AL109" s="632"/>
      <c r="AM109" s="632"/>
      <c r="AN109" s="632"/>
      <c r="AO109" s="632"/>
      <c r="AP109" s="632"/>
      <c r="AQ109" s="632"/>
      <c r="AR109" s="632"/>
      <c r="AS109" s="632"/>
    </row>
    <row r="110" spans="16:45" ht="12.75">
      <c r="P110" s="632"/>
      <c r="Q110" s="632"/>
      <c r="R110" s="632"/>
      <c r="S110" s="632"/>
      <c r="T110" s="632"/>
      <c r="U110" s="632"/>
      <c r="V110" s="632"/>
      <c r="W110" s="632"/>
      <c r="X110" s="632"/>
      <c r="Y110" s="632"/>
      <c r="Z110" s="632"/>
      <c r="AA110" s="632"/>
      <c r="AB110" s="632"/>
      <c r="AC110" s="632"/>
      <c r="AD110" s="632"/>
      <c r="AE110" s="632"/>
      <c r="AF110" s="632"/>
      <c r="AG110" s="632"/>
      <c r="AH110" s="632"/>
      <c r="AI110" s="632"/>
      <c r="AJ110" s="632"/>
      <c r="AK110" s="632"/>
      <c r="AL110" s="632"/>
      <c r="AM110" s="632"/>
      <c r="AN110" s="632"/>
      <c r="AO110" s="632"/>
      <c r="AP110" s="632"/>
      <c r="AQ110" s="632"/>
      <c r="AR110" s="632"/>
      <c r="AS110" s="632"/>
    </row>
    <row r="111" spans="16:45" ht="12.75">
      <c r="P111" s="632"/>
      <c r="Q111" s="632"/>
      <c r="R111" s="632"/>
      <c r="S111" s="632"/>
      <c r="T111" s="632"/>
      <c r="U111" s="632"/>
      <c r="V111" s="632"/>
      <c r="W111" s="632"/>
      <c r="X111" s="632"/>
      <c r="Y111" s="632"/>
      <c r="Z111" s="632"/>
      <c r="AA111" s="632"/>
      <c r="AB111" s="632"/>
      <c r="AC111" s="632"/>
      <c r="AD111" s="632"/>
      <c r="AE111" s="632"/>
      <c r="AF111" s="632"/>
      <c r="AG111" s="632"/>
      <c r="AH111" s="632"/>
      <c r="AI111" s="632"/>
      <c r="AJ111" s="632"/>
      <c r="AK111" s="632"/>
      <c r="AL111" s="632"/>
      <c r="AM111" s="632"/>
      <c r="AN111" s="632"/>
      <c r="AO111" s="632"/>
      <c r="AP111" s="632"/>
      <c r="AQ111" s="632"/>
      <c r="AR111" s="632"/>
      <c r="AS111" s="632"/>
    </row>
    <row r="112" spans="16:45" ht="12.75">
      <c r="P112" s="632"/>
      <c r="Q112" s="632"/>
      <c r="R112" s="632"/>
      <c r="S112" s="632"/>
      <c r="T112" s="632"/>
      <c r="U112" s="632"/>
      <c r="V112" s="632"/>
      <c r="W112" s="632"/>
      <c r="X112" s="632"/>
      <c r="Y112" s="632"/>
      <c r="Z112" s="632"/>
      <c r="AA112" s="632"/>
      <c r="AB112" s="632"/>
      <c r="AC112" s="632"/>
      <c r="AD112" s="632"/>
      <c r="AE112" s="632"/>
      <c r="AF112" s="632"/>
      <c r="AG112" s="632"/>
      <c r="AH112" s="632"/>
      <c r="AI112" s="632"/>
      <c r="AJ112" s="632"/>
      <c r="AK112" s="632"/>
      <c r="AL112" s="632"/>
      <c r="AM112" s="632"/>
      <c r="AN112" s="632"/>
      <c r="AO112" s="632"/>
      <c r="AP112" s="632"/>
      <c r="AQ112" s="632"/>
      <c r="AR112" s="632"/>
      <c r="AS112" s="632"/>
    </row>
    <row r="113" spans="16:45" ht="12.75">
      <c r="P113" s="632"/>
      <c r="Q113" s="632"/>
      <c r="R113" s="632"/>
      <c r="S113" s="632"/>
      <c r="T113" s="632"/>
      <c r="U113" s="632"/>
      <c r="V113" s="632"/>
      <c r="W113" s="632"/>
      <c r="X113" s="632"/>
      <c r="Y113" s="632"/>
      <c r="Z113" s="632"/>
      <c r="AA113" s="632"/>
      <c r="AB113" s="632"/>
      <c r="AC113" s="632"/>
      <c r="AD113" s="632"/>
      <c r="AE113" s="632"/>
      <c r="AF113" s="632"/>
      <c r="AG113" s="632"/>
      <c r="AH113" s="632"/>
      <c r="AI113" s="632"/>
      <c r="AJ113" s="632"/>
      <c r="AK113" s="632"/>
      <c r="AL113" s="632"/>
      <c r="AM113" s="632"/>
      <c r="AN113" s="632"/>
      <c r="AO113" s="632"/>
      <c r="AP113" s="632"/>
      <c r="AQ113" s="632"/>
      <c r="AR113" s="632"/>
      <c r="AS113" s="632"/>
    </row>
    <row r="114" spans="16:45" ht="12.75">
      <c r="P114" s="632"/>
      <c r="Q114" s="632"/>
      <c r="R114" s="632"/>
      <c r="S114" s="632"/>
      <c r="T114" s="632"/>
      <c r="U114" s="632"/>
      <c r="V114" s="632"/>
      <c r="W114" s="632"/>
      <c r="X114" s="632"/>
      <c r="Y114" s="632"/>
      <c r="Z114" s="632"/>
      <c r="AA114" s="632"/>
      <c r="AB114" s="632"/>
      <c r="AC114" s="632"/>
      <c r="AD114" s="632"/>
      <c r="AE114" s="632"/>
      <c r="AF114" s="632"/>
      <c r="AG114" s="632"/>
      <c r="AH114" s="632"/>
      <c r="AI114" s="632"/>
      <c r="AJ114" s="632"/>
      <c r="AK114" s="632"/>
      <c r="AL114" s="632"/>
      <c r="AM114" s="632"/>
      <c r="AN114" s="632"/>
      <c r="AO114" s="632"/>
      <c r="AP114" s="632"/>
      <c r="AQ114" s="632"/>
      <c r="AR114" s="632"/>
      <c r="AS114" s="632"/>
    </row>
    <row r="115" spans="16:45" ht="12.75">
      <c r="P115" s="632"/>
      <c r="Q115" s="632"/>
      <c r="R115" s="632"/>
      <c r="S115" s="632"/>
      <c r="T115" s="632"/>
      <c r="U115" s="632"/>
      <c r="V115" s="632"/>
      <c r="W115" s="632"/>
      <c r="X115" s="632"/>
      <c r="Y115" s="632"/>
      <c r="Z115" s="632"/>
      <c r="AA115" s="632"/>
      <c r="AB115" s="632"/>
      <c r="AC115" s="632"/>
      <c r="AD115" s="632"/>
      <c r="AE115" s="632"/>
      <c r="AF115" s="632"/>
      <c r="AG115" s="632"/>
      <c r="AH115" s="632"/>
      <c r="AI115" s="632"/>
      <c r="AJ115" s="632"/>
      <c r="AK115" s="632"/>
      <c r="AL115" s="632"/>
      <c r="AM115" s="632"/>
      <c r="AN115" s="632"/>
      <c r="AO115" s="632"/>
      <c r="AP115" s="632"/>
      <c r="AQ115" s="632"/>
      <c r="AR115" s="632"/>
      <c r="AS115" s="632"/>
    </row>
    <row r="116" spans="16:45" ht="12.75">
      <c r="P116" s="632"/>
      <c r="Q116" s="632"/>
      <c r="R116" s="632"/>
      <c r="S116" s="632"/>
      <c r="T116" s="632"/>
      <c r="U116" s="632"/>
      <c r="V116" s="632"/>
      <c r="W116" s="632"/>
      <c r="X116" s="632"/>
      <c r="Y116" s="632"/>
      <c r="Z116" s="632"/>
      <c r="AA116" s="632"/>
      <c r="AB116" s="632"/>
      <c r="AC116" s="632"/>
      <c r="AD116" s="632"/>
      <c r="AE116" s="632"/>
      <c r="AF116" s="632"/>
      <c r="AG116" s="632"/>
      <c r="AH116" s="632"/>
      <c r="AI116" s="632"/>
      <c r="AJ116" s="632"/>
      <c r="AK116" s="632"/>
      <c r="AL116" s="632"/>
      <c r="AM116" s="632"/>
      <c r="AN116" s="632"/>
      <c r="AO116" s="632"/>
      <c r="AP116" s="632"/>
      <c r="AQ116" s="632"/>
      <c r="AR116" s="632"/>
      <c r="AS116" s="632"/>
    </row>
    <row r="117" spans="16:45" ht="12.75">
      <c r="P117" s="632"/>
      <c r="Q117" s="632"/>
      <c r="R117" s="632"/>
      <c r="S117" s="632"/>
      <c r="T117" s="632"/>
      <c r="U117" s="632"/>
      <c r="V117" s="632"/>
      <c r="W117" s="632"/>
      <c r="X117" s="632"/>
      <c r="Y117" s="632"/>
      <c r="Z117" s="632"/>
      <c r="AA117" s="632"/>
      <c r="AB117" s="632"/>
      <c r="AC117" s="632"/>
      <c r="AD117" s="632"/>
      <c r="AE117" s="632"/>
      <c r="AF117" s="632"/>
      <c r="AG117" s="632"/>
      <c r="AH117" s="632"/>
      <c r="AI117" s="632"/>
      <c r="AJ117" s="632"/>
      <c r="AK117" s="632"/>
      <c r="AL117" s="632"/>
      <c r="AM117" s="632"/>
      <c r="AN117" s="632"/>
      <c r="AO117" s="632"/>
      <c r="AP117" s="632"/>
      <c r="AQ117" s="632"/>
      <c r="AR117" s="632"/>
      <c r="AS117" s="632"/>
    </row>
    <row r="118" spans="16:45" ht="12.75">
      <c r="P118" s="632"/>
      <c r="Q118" s="632"/>
      <c r="R118" s="632"/>
      <c r="S118" s="632"/>
      <c r="T118" s="632"/>
      <c r="U118" s="632"/>
      <c r="V118" s="632"/>
      <c r="W118" s="632"/>
      <c r="X118" s="632"/>
      <c r="Y118" s="632"/>
      <c r="Z118" s="632"/>
      <c r="AA118" s="632"/>
      <c r="AB118" s="632"/>
      <c r="AC118" s="632"/>
      <c r="AD118" s="632"/>
      <c r="AE118" s="632"/>
      <c r="AF118" s="632"/>
      <c r="AG118" s="632"/>
      <c r="AH118" s="632"/>
      <c r="AI118" s="632"/>
      <c r="AJ118" s="632"/>
      <c r="AK118" s="632"/>
      <c r="AL118" s="632"/>
      <c r="AM118" s="632"/>
      <c r="AN118" s="632"/>
      <c r="AO118" s="632"/>
      <c r="AP118" s="632"/>
      <c r="AQ118" s="632"/>
      <c r="AR118" s="632"/>
      <c r="AS118" s="632"/>
    </row>
    <row r="119" spans="16:45" ht="12.75">
      <c r="P119" s="632"/>
      <c r="Q119" s="632"/>
      <c r="R119" s="632"/>
      <c r="S119" s="632"/>
      <c r="T119" s="632"/>
      <c r="U119" s="632"/>
      <c r="V119" s="632"/>
      <c r="W119" s="632"/>
      <c r="X119" s="632"/>
      <c r="Y119" s="632"/>
      <c r="Z119" s="632"/>
      <c r="AA119" s="632"/>
      <c r="AB119" s="632"/>
      <c r="AC119" s="632"/>
      <c r="AD119" s="632"/>
      <c r="AE119" s="632"/>
      <c r="AF119" s="632"/>
      <c r="AG119" s="632"/>
      <c r="AH119" s="632"/>
      <c r="AI119" s="632"/>
      <c r="AJ119" s="632"/>
      <c r="AK119" s="632"/>
      <c r="AL119" s="632"/>
      <c r="AM119" s="632"/>
      <c r="AN119" s="632"/>
      <c r="AO119" s="632"/>
      <c r="AP119" s="632"/>
      <c r="AQ119" s="632"/>
      <c r="AR119" s="632"/>
      <c r="AS119" s="632"/>
    </row>
    <row r="120" spans="16:45" ht="12.75">
      <c r="P120" s="632"/>
      <c r="Q120" s="632"/>
      <c r="R120" s="632"/>
      <c r="S120" s="632"/>
      <c r="T120" s="632"/>
      <c r="U120" s="632"/>
      <c r="V120" s="632"/>
      <c r="W120" s="632"/>
      <c r="X120" s="632"/>
      <c r="Y120" s="632"/>
      <c r="Z120" s="632"/>
      <c r="AA120" s="632"/>
      <c r="AB120" s="632"/>
      <c r="AC120" s="632"/>
      <c r="AD120" s="632"/>
      <c r="AE120" s="632"/>
      <c r="AF120" s="632"/>
      <c r="AG120" s="632"/>
      <c r="AH120" s="632"/>
      <c r="AI120" s="632"/>
      <c r="AJ120" s="632"/>
      <c r="AK120" s="632"/>
      <c r="AL120" s="632"/>
      <c r="AM120" s="632"/>
      <c r="AN120" s="632"/>
      <c r="AO120" s="632"/>
      <c r="AP120" s="632"/>
      <c r="AQ120" s="632"/>
      <c r="AR120" s="632"/>
      <c r="AS120" s="632"/>
    </row>
    <row r="121" spans="16:45" ht="12.75">
      <c r="P121" s="632"/>
      <c r="Q121" s="632"/>
      <c r="R121" s="632"/>
      <c r="S121" s="632"/>
      <c r="T121" s="632"/>
      <c r="U121" s="632"/>
      <c r="V121" s="632"/>
      <c r="W121" s="632"/>
      <c r="X121" s="632"/>
      <c r="Y121" s="632"/>
      <c r="Z121" s="632"/>
      <c r="AA121" s="632"/>
      <c r="AB121" s="632"/>
      <c r="AC121" s="632"/>
      <c r="AD121" s="632"/>
      <c r="AE121" s="632"/>
      <c r="AF121" s="632"/>
      <c r="AG121" s="632"/>
      <c r="AH121" s="632"/>
      <c r="AI121" s="632"/>
      <c r="AJ121" s="632"/>
      <c r="AK121" s="632"/>
      <c r="AL121" s="632"/>
      <c r="AM121" s="632"/>
      <c r="AN121" s="632"/>
      <c r="AO121" s="632"/>
      <c r="AP121" s="632"/>
      <c r="AQ121" s="632"/>
      <c r="AR121" s="632"/>
      <c r="AS121" s="632"/>
    </row>
    <row r="122" spans="16:45" ht="12.75">
      <c r="P122" s="632"/>
      <c r="Q122" s="632"/>
      <c r="R122" s="632"/>
      <c r="S122" s="632"/>
      <c r="T122" s="632"/>
      <c r="U122" s="632"/>
      <c r="V122" s="632"/>
      <c r="W122" s="632"/>
      <c r="X122" s="632"/>
      <c r="Y122" s="632"/>
      <c r="Z122" s="632"/>
      <c r="AA122" s="632"/>
      <c r="AB122" s="632"/>
      <c r="AC122" s="632"/>
      <c r="AD122" s="632"/>
      <c r="AE122" s="632"/>
      <c r="AF122" s="632"/>
      <c r="AG122" s="632"/>
      <c r="AH122" s="632"/>
      <c r="AI122" s="632"/>
      <c r="AJ122" s="632"/>
      <c r="AK122" s="632"/>
      <c r="AL122" s="632"/>
      <c r="AM122" s="632"/>
      <c r="AN122" s="632"/>
      <c r="AO122" s="632"/>
      <c r="AP122" s="632"/>
      <c r="AQ122" s="632"/>
      <c r="AR122" s="632"/>
      <c r="AS122" s="632"/>
    </row>
    <row r="123" spans="16:45" ht="12.75">
      <c r="P123" s="632"/>
      <c r="Q123" s="632"/>
      <c r="R123" s="632"/>
      <c r="S123" s="632"/>
      <c r="T123" s="632"/>
      <c r="U123" s="632"/>
      <c r="V123" s="632"/>
      <c r="W123" s="632"/>
      <c r="X123" s="632"/>
      <c r="Y123" s="632"/>
      <c r="Z123" s="632"/>
      <c r="AA123" s="632"/>
      <c r="AB123" s="632"/>
      <c r="AC123" s="632"/>
      <c r="AD123" s="632"/>
      <c r="AE123" s="632"/>
      <c r="AF123" s="632"/>
      <c r="AG123" s="632"/>
      <c r="AH123" s="632"/>
      <c r="AI123" s="632"/>
      <c r="AJ123" s="632"/>
      <c r="AK123" s="632"/>
      <c r="AL123" s="632"/>
      <c r="AM123" s="632"/>
      <c r="AN123" s="632"/>
      <c r="AO123" s="632"/>
      <c r="AP123" s="632"/>
      <c r="AQ123" s="632"/>
      <c r="AR123" s="632"/>
      <c r="AS123" s="632"/>
    </row>
    <row r="124" spans="16:45" ht="12.75">
      <c r="P124" s="632"/>
      <c r="Q124" s="632"/>
      <c r="R124" s="632"/>
      <c r="S124" s="632"/>
      <c r="T124" s="632"/>
      <c r="U124" s="632"/>
      <c r="V124" s="632"/>
      <c r="W124" s="632"/>
      <c r="X124" s="632"/>
      <c r="Y124" s="632"/>
      <c r="Z124" s="632"/>
      <c r="AA124" s="632"/>
      <c r="AB124" s="632"/>
      <c r="AC124" s="632"/>
      <c r="AD124" s="632"/>
      <c r="AE124" s="632"/>
      <c r="AF124" s="632"/>
      <c r="AG124" s="632"/>
      <c r="AH124" s="632"/>
      <c r="AI124" s="632"/>
      <c r="AJ124" s="632"/>
      <c r="AK124" s="632"/>
      <c r="AL124" s="632"/>
      <c r="AM124" s="632"/>
      <c r="AN124" s="632"/>
      <c r="AO124" s="632"/>
      <c r="AP124" s="632"/>
      <c r="AQ124" s="632"/>
      <c r="AR124" s="632"/>
      <c r="AS124" s="632"/>
    </row>
    <row r="125" spans="16:45" ht="12.75">
      <c r="P125" s="632"/>
      <c r="Q125" s="632"/>
      <c r="R125" s="632"/>
      <c r="S125" s="632"/>
      <c r="T125" s="632"/>
      <c r="U125" s="632"/>
      <c r="V125" s="632"/>
      <c r="W125" s="632"/>
      <c r="X125" s="632"/>
      <c r="Y125" s="632"/>
      <c r="Z125" s="632"/>
      <c r="AA125" s="632"/>
      <c r="AB125" s="632"/>
      <c r="AC125" s="632"/>
      <c r="AD125" s="632"/>
      <c r="AE125" s="632"/>
      <c r="AF125" s="632"/>
      <c r="AG125" s="632"/>
      <c r="AH125" s="632"/>
      <c r="AI125" s="632"/>
      <c r="AJ125" s="632"/>
      <c r="AK125" s="632"/>
      <c r="AL125" s="632"/>
      <c r="AM125" s="632"/>
      <c r="AN125" s="632"/>
      <c r="AO125" s="632"/>
      <c r="AP125" s="632"/>
      <c r="AQ125" s="632"/>
      <c r="AR125" s="632"/>
      <c r="AS125" s="632"/>
    </row>
    <row r="126" spans="16:45" ht="12.75">
      <c r="P126" s="632"/>
      <c r="Q126" s="632"/>
      <c r="R126" s="632"/>
      <c r="S126" s="632"/>
      <c r="T126" s="632"/>
      <c r="U126" s="632"/>
      <c r="V126" s="632"/>
      <c r="W126" s="632"/>
      <c r="X126" s="632"/>
      <c r="Y126" s="632"/>
      <c r="Z126" s="632"/>
      <c r="AA126" s="632"/>
      <c r="AB126" s="632"/>
      <c r="AC126" s="632"/>
      <c r="AD126" s="632"/>
      <c r="AE126" s="632"/>
      <c r="AF126" s="632"/>
      <c r="AG126" s="632"/>
      <c r="AH126" s="632"/>
      <c r="AI126" s="632"/>
      <c r="AJ126" s="632"/>
      <c r="AK126" s="632"/>
      <c r="AL126" s="632"/>
      <c r="AM126" s="632"/>
      <c r="AN126" s="632"/>
      <c r="AO126" s="632"/>
      <c r="AP126" s="632"/>
      <c r="AQ126" s="632"/>
      <c r="AR126" s="632"/>
      <c r="AS126" s="632"/>
    </row>
    <row r="127" spans="16:45" ht="12.75">
      <c r="P127" s="632"/>
      <c r="Q127" s="632"/>
      <c r="R127" s="632"/>
      <c r="S127" s="632"/>
      <c r="T127" s="632"/>
      <c r="U127" s="632"/>
      <c r="V127" s="632"/>
      <c r="W127" s="632"/>
      <c r="X127" s="632"/>
      <c r="Y127" s="632"/>
      <c r="Z127" s="632"/>
      <c r="AA127" s="632"/>
      <c r="AB127" s="632"/>
      <c r="AC127" s="632"/>
      <c r="AD127" s="632"/>
      <c r="AE127" s="632"/>
      <c r="AF127" s="632"/>
      <c r="AG127" s="632"/>
      <c r="AH127" s="632"/>
      <c r="AI127" s="632"/>
      <c r="AJ127" s="632"/>
      <c r="AK127" s="632"/>
      <c r="AL127" s="632"/>
      <c r="AM127" s="632"/>
      <c r="AN127" s="632"/>
      <c r="AO127" s="632"/>
      <c r="AP127" s="632"/>
      <c r="AQ127" s="632"/>
      <c r="AR127" s="632"/>
      <c r="AS127" s="632"/>
    </row>
    <row r="128" spans="16:45" ht="12.75">
      <c r="P128" s="632"/>
      <c r="Q128" s="632"/>
      <c r="R128" s="632"/>
      <c r="S128" s="632"/>
      <c r="T128" s="632"/>
      <c r="U128" s="632"/>
      <c r="V128" s="632"/>
      <c r="W128" s="632"/>
      <c r="X128" s="632"/>
      <c r="Y128" s="632"/>
      <c r="Z128" s="632"/>
      <c r="AA128" s="632"/>
      <c r="AB128" s="632"/>
      <c r="AC128" s="632"/>
      <c r="AD128" s="632"/>
      <c r="AE128" s="632"/>
      <c r="AF128" s="632"/>
      <c r="AG128" s="632"/>
      <c r="AH128" s="632"/>
      <c r="AI128" s="632"/>
      <c r="AJ128" s="632"/>
      <c r="AK128" s="632"/>
      <c r="AL128" s="632"/>
      <c r="AM128" s="632"/>
      <c r="AN128" s="632"/>
      <c r="AO128" s="632"/>
      <c r="AP128" s="632"/>
      <c r="AQ128" s="632"/>
      <c r="AR128" s="632"/>
      <c r="AS128" s="632"/>
    </row>
    <row r="129" spans="16:45" ht="12.75">
      <c r="P129" s="632"/>
      <c r="Q129" s="632"/>
      <c r="R129" s="632"/>
      <c r="S129" s="632"/>
      <c r="T129" s="632"/>
      <c r="U129" s="632"/>
      <c r="V129" s="632"/>
      <c r="W129" s="632"/>
      <c r="X129" s="632"/>
      <c r="Y129" s="632"/>
      <c r="Z129" s="632"/>
      <c r="AA129" s="632"/>
      <c r="AB129" s="632"/>
      <c r="AC129" s="632"/>
      <c r="AD129" s="632"/>
      <c r="AE129" s="632"/>
      <c r="AF129" s="632"/>
      <c r="AG129" s="632"/>
      <c r="AH129" s="632"/>
      <c r="AI129" s="632"/>
      <c r="AJ129" s="632"/>
      <c r="AK129" s="632"/>
      <c r="AL129" s="632"/>
      <c r="AM129" s="632"/>
      <c r="AN129" s="632"/>
      <c r="AO129" s="632"/>
      <c r="AP129" s="632"/>
      <c r="AQ129" s="632"/>
      <c r="AR129" s="632"/>
      <c r="AS129" s="632"/>
    </row>
    <row r="130" spans="16:45" ht="12.75">
      <c r="P130" s="632"/>
      <c r="Q130" s="632"/>
      <c r="R130" s="632"/>
      <c r="S130" s="632"/>
      <c r="T130" s="632"/>
      <c r="U130" s="632"/>
      <c r="V130" s="632"/>
      <c r="W130" s="632"/>
      <c r="X130" s="632"/>
      <c r="Y130" s="632"/>
      <c r="Z130" s="632"/>
      <c r="AA130" s="632"/>
      <c r="AB130" s="632"/>
      <c r="AC130" s="632"/>
      <c r="AD130" s="632"/>
      <c r="AE130" s="632"/>
      <c r="AF130" s="632"/>
      <c r="AG130" s="632"/>
      <c r="AH130" s="632"/>
      <c r="AI130" s="632"/>
      <c r="AJ130" s="632"/>
      <c r="AK130" s="632"/>
      <c r="AL130" s="632"/>
      <c r="AM130" s="632"/>
      <c r="AN130" s="632"/>
      <c r="AO130" s="632"/>
      <c r="AP130" s="632"/>
      <c r="AQ130" s="632"/>
      <c r="AR130" s="632"/>
      <c r="AS130" s="632"/>
    </row>
    <row r="131" spans="16:45" ht="12.75">
      <c r="P131" s="632"/>
      <c r="Q131" s="632"/>
      <c r="R131" s="632"/>
      <c r="S131" s="632"/>
      <c r="T131" s="632"/>
      <c r="U131" s="632"/>
      <c r="V131" s="632"/>
      <c r="W131" s="632"/>
      <c r="X131" s="632"/>
      <c r="Y131" s="632"/>
      <c r="Z131" s="632"/>
      <c r="AA131" s="632"/>
      <c r="AB131" s="632"/>
      <c r="AC131" s="632"/>
      <c r="AD131" s="632"/>
      <c r="AE131" s="632"/>
      <c r="AF131" s="632"/>
      <c r="AG131" s="632"/>
      <c r="AH131" s="632"/>
      <c r="AI131" s="632"/>
      <c r="AJ131" s="632"/>
      <c r="AK131" s="632"/>
      <c r="AL131" s="632"/>
      <c r="AM131" s="632"/>
      <c r="AN131" s="632"/>
      <c r="AO131" s="632"/>
      <c r="AP131" s="632"/>
      <c r="AQ131" s="632"/>
      <c r="AR131" s="632"/>
      <c r="AS131" s="632"/>
    </row>
    <row r="132" spans="16:45" ht="12.75">
      <c r="P132" s="632"/>
      <c r="Q132" s="632"/>
      <c r="R132" s="632"/>
      <c r="S132" s="632"/>
      <c r="T132" s="632"/>
      <c r="U132" s="632"/>
      <c r="V132" s="632"/>
      <c r="W132" s="632"/>
      <c r="X132" s="632"/>
      <c r="Y132" s="632"/>
      <c r="Z132" s="632"/>
      <c r="AA132" s="632"/>
      <c r="AB132" s="632"/>
      <c r="AC132" s="632"/>
      <c r="AD132" s="632"/>
      <c r="AE132" s="632"/>
      <c r="AF132" s="632"/>
      <c r="AG132" s="632"/>
      <c r="AH132" s="632"/>
      <c r="AI132" s="632"/>
      <c r="AJ132" s="632"/>
      <c r="AK132" s="632"/>
      <c r="AL132" s="632"/>
      <c r="AM132" s="632"/>
      <c r="AN132" s="632"/>
      <c r="AO132" s="632"/>
      <c r="AP132" s="632"/>
      <c r="AQ132" s="632"/>
      <c r="AR132" s="632"/>
      <c r="AS132" s="632"/>
    </row>
    <row r="133" spans="16:45" ht="12.75">
      <c r="P133" s="632"/>
      <c r="Q133" s="632"/>
      <c r="R133" s="632"/>
      <c r="S133" s="632"/>
      <c r="T133" s="632"/>
      <c r="U133" s="632"/>
      <c r="V133" s="632"/>
      <c r="W133" s="632"/>
      <c r="X133" s="632"/>
      <c r="Y133" s="632"/>
      <c r="Z133" s="632"/>
      <c r="AA133" s="632"/>
      <c r="AB133" s="632"/>
      <c r="AC133" s="632"/>
      <c r="AD133" s="632"/>
      <c r="AE133" s="632"/>
      <c r="AF133" s="632"/>
      <c r="AG133" s="632"/>
      <c r="AH133" s="632"/>
      <c r="AI133" s="632"/>
      <c r="AJ133" s="632"/>
      <c r="AK133" s="632"/>
      <c r="AL133" s="632"/>
      <c r="AM133" s="632"/>
      <c r="AN133" s="632"/>
      <c r="AO133" s="632"/>
      <c r="AP133" s="632"/>
      <c r="AQ133" s="632"/>
      <c r="AR133" s="632"/>
      <c r="AS133" s="632"/>
    </row>
    <row r="134" spans="16:45" ht="12.75">
      <c r="P134" s="632"/>
      <c r="Q134" s="632"/>
      <c r="R134" s="632"/>
      <c r="S134" s="632"/>
      <c r="T134" s="632"/>
      <c r="U134" s="632"/>
      <c r="V134" s="632"/>
      <c r="W134" s="632"/>
      <c r="X134" s="632"/>
      <c r="Y134" s="632"/>
      <c r="Z134" s="632"/>
      <c r="AA134" s="632"/>
      <c r="AB134" s="632"/>
      <c r="AC134" s="632"/>
      <c r="AD134" s="632"/>
      <c r="AE134" s="632"/>
      <c r="AF134" s="632"/>
      <c r="AG134" s="632"/>
      <c r="AH134" s="632"/>
      <c r="AI134" s="632"/>
      <c r="AJ134" s="632"/>
      <c r="AK134" s="632"/>
      <c r="AL134" s="632"/>
      <c r="AM134" s="632"/>
      <c r="AN134" s="632"/>
      <c r="AO134" s="632"/>
      <c r="AP134" s="632"/>
      <c r="AQ134" s="632"/>
      <c r="AR134" s="632"/>
      <c r="AS134" s="632"/>
    </row>
    <row r="135" spans="16:45" ht="12.75">
      <c r="P135" s="632"/>
      <c r="Q135" s="632"/>
      <c r="R135" s="632"/>
      <c r="S135" s="632"/>
      <c r="T135" s="632"/>
      <c r="U135" s="632"/>
      <c r="V135" s="632"/>
      <c r="W135" s="632"/>
      <c r="X135" s="632"/>
      <c r="Y135" s="632"/>
      <c r="Z135" s="632"/>
      <c r="AA135" s="632"/>
      <c r="AB135" s="632"/>
      <c r="AC135" s="632"/>
      <c r="AD135" s="632"/>
      <c r="AE135" s="632"/>
      <c r="AF135" s="632"/>
      <c r="AG135" s="632"/>
      <c r="AH135" s="632"/>
      <c r="AI135" s="632"/>
      <c r="AJ135" s="632"/>
      <c r="AK135" s="632"/>
      <c r="AL135" s="632"/>
      <c r="AM135" s="632"/>
      <c r="AN135" s="632"/>
      <c r="AO135" s="632"/>
      <c r="AP135" s="632"/>
      <c r="AQ135" s="632"/>
      <c r="AR135" s="632"/>
      <c r="AS135" s="632"/>
    </row>
    <row r="136" spans="16:45" ht="12.75">
      <c r="P136" s="632"/>
      <c r="Q136" s="632"/>
      <c r="R136" s="632"/>
      <c r="S136" s="632"/>
      <c r="T136" s="632"/>
      <c r="U136" s="632"/>
      <c r="V136" s="632"/>
      <c r="W136" s="632"/>
      <c r="X136" s="632"/>
      <c r="Y136" s="632"/>
      <c r="Z136" s="632"/>
      <c r="AA136" s="632"/>
      <c r="AB136" s="632"/>
      <c r="AC136" s="632"/>
      <c r="AD136" s="632"/>
      <c r="AE136" s="632"/>
      <c r="AF136" s="632"/>
      <c r="AG136" s="632"/>
      <c r="AH136" s="632"/>
      <c r="AI136" s="632"/>
      <c r="AJ136" s="632"/>
      <c r="AK136" s="632"/>
      <c r="AL136" s="632"/>
      <c r="AM136" s="632"/>
      <c r="AN136" s="632"/>
      <c r="AO136" s="632"/>
      <c r="AP136" s="632"/>
      <c r="AQ136" s="632"/>
      <c r="AR136" s="632"/>
      <c r="AS136" s="632"/>
    </row>
    <row r="137" spans="16:45" ht="12.75">
      <c r="P137" s="632"/>
      <c r="Q137" s="632"/>
      <c r="R137" s="632"/>
      <c r="S137" s="632"/>
      <c r="T137" s="632"/>
      <c r="U137" s="632"/>
      <c r="V137" s="632"/>
      <c r="W137" s="632"/>
      <c r="X137" s="632"/>
      <c r="Y137" s="632"/>
      <c r="Z137" s="632"/>
      <c r="AA137" s="632"/>
      <c r="AB137" s="632"/>
      <c r="AC137" s="632"/>
      <c r="AD137" s="632"/>
      <c r="AE137" s="632"/>
      <c r="AF137" s="632"/>
      <c r="AG137" s="632"/>
      <c r="AH137" s="632"/>
      <c r="AI137" s="632"/>
      <c r="AJ137" s="632"/>
      <c r="AK137" s="632"/>
      <c r="AL137" s="632"/>
      <c r="AM137" s="632"/>
      <c r="AN137" s="632"/>
      <c r="AO137" s="632"/>
      <c r="AP137" s="632"/>
      <c r="AQ137" s="632"/>
      <c r="AR137" s="632"/>
      <c r="AS137" s="632"/>
    </row>
    <row r="138" spans="16:45" ht="12.75">
      <c r="P138" s="632"/>
      <c r="Q138" s="632"/>
      <c r="R138" s="632"/>
      <c r="S138" s="632"/>
      <c r="T138" s="632"/>
      <c r="U138" s="632"/>
      <c r="V138" s="632"/>
      <c r="W138" s="632"/>
      <c r="X138" s="632"/>
      <c r="Y138" s="632"/>
      <c r="Z138" s="632"/>
      <c r="AA138" s="632"/>
      <c r="AB138" s="632"/>
      <c r="AC138" s="632"/>
      <c r="AD138" s="632"/>
      <c r="AE138" s="632"/>
      <c r="AF138" s="632"/>
      <c r="AG138" s="632"/>
      <c r="AH138" s="632"/>
      <c r="AI138" s="632"/>
      <c r="AJ138" s="632"/>
      <c r="AK138" s="632"/>
      <c r="AL138" s="632"/>
      <c r="AM138" s="632"/>
      <c r="AN138" s="632"/>
      <c r="AO138" s="632"/>
      <c r="AP138" s="632"/>
      <c r="AQ138" s="632"/>
      <c r="AR138" s="632"/>
      <c r="AS138" s="632"/>
    </row>
    <row r="139" spans="16:45" ht="12.75">
      <c r="P139" s="632"/>
      <c r="Q139" s="632"/>
      <c r="R139" s="632"/>
      <c r="S139" s="632"/>
      <c r="T139" s="632"/>
      <c r="U139" s="632"/>
      <c r="V139" s="632"/>
      <c r="W139" s="632"/>
      <c r="X139" s="632"/>
      <c r="Y139" s="632"/>
      <c r="Z139" s="632"/>
      <c r="AA139" s="632"/>
      <c r="AB139" s="632"/>
      <c r="AC139" s="632"/>
      <c r="AD139" s="632"/>
      <c r="AE139" s="632"/>
      <c r="AF139" s="632"/>
      <c r="AG139" s="632"/>
      <c r="AH139" s="632"/>
      <c r="AI139" s="632"/>
      <c r="AJ139" s="632"/>
      <c r="AK139" s="632"/>
      <c r="AL139" s="632"/>
      <c r="AM139" s="632"/>
      <c r="AN139" s="632"/>
      <c r="AO139" s="632"/>
      <c r="AP139" s="632"/>
      <c r="AQ139" s="632"/>
      <c r="AR139" s="632"/>
      <c r="AS139" s="632"/>
    </row>
    <row r="140" spans="16:45" ht="12.75">
      <c r="P140" s="632"/>
      <c r="Q140" s="632"/>
      <c r="R140" s="632"/>
      <c r="S140" s="632"/>
      <c r="T140" s="632"/>
      <c r="U140" s="632"/>
      <c r="V140" s="632"/>
      <c r="W140" s="632"/>
      <c r="X140" s="632"/>
      <c r="Y140" s="632"/>
      <c r="Z140" s="632"/>
      <c r="AA140" s="632"/>
      <c r="AB140" s="632"/>
      <c r="AC140" s="632"/>
      <c r="AD140" s="632"/>
      <c r="AE140" s="632"/>
      <c r="AF140" s="632"/>
      <c r="AG140" s="632"/>
      <c r="AH140" s="632"/>
      <c r="AI140" s="632"/>
      <c r="AJ140" s="632"/>
      <c r="AK140" s="632"/>
      <c r="AL140" s="632"/>
      <c r="AM140" s="632"/>
      <c r="AN140" s="632"/>
      <c r="AO140" s="632"/>
      <c r="AP140" s="632"/>
      <c r="AQ140" s="632"/>
      <c r="AR140" s="632"/>
      <c r="AS140" s="632"/>
    </row>
    <row r="141" spans="16:45" ht="12.75">
      <c r="P141" s="632"/>
      <c r="Q141" s="632"/>
      <c r="R141" s="632"/>
      <c r="S141" s="632"/>
      <c r="T141" s="632"/>
      <c r="U141" s="632"/>
      <c r="V141" s="632"/>
      <c r="W141" s="632"/>
      <c r="X141" s="632"/>
      <c r="Y141" s="632"/>
      <c r="Z141" s="632"/>
      <c r="AA141" s="632"/>
      <c r="AB141" s="632"/>
      <c r="AC141" s="632"/>
      <c r="AD141" s="632"/>
      <c r="AE141" s="632"/>
      <c r="AF141" s="632"/>
      <c r="AG141" s="632"/>
      <c r="AH141" s="632"/>
      <c r="AI141" s="632"/>
      <c r="AJ141" s="632"/>
      <c r="AK141" s="632"/>
      <c r="AL141" s="632"/>
      <c r="AM141" s="632"/>
      <c r="AN141" s="632"/>
      <c r="AO141" s="632"/>
      <c r="AP141" s="632"/>
      <c r="AQ141" s="632"/>
      <c r="AR141" s="632"/>
      <c r="AS141" s="632"/>
    </row>
    <row r="142" spans="16:45" ht="12.75">
      <c r="P142" s="632"/>
      <c r="Q142" s="632"/>
      <c r="R142" s="632"/>
      <c r="S142" s="632"/>
      <c r="T142" s="632"/>
      <c r="U142" s="632"/>
      <c r="V142" s="632"/>
      <c r="W142" s="632"/>
      <c r="X142" s="632"/>
      <c r="Y142" s="632"/>
      <c r="Z142" s="632"/>
      <c r="AA142" s="632"/>
      <c r="AB142" s="632"/>
      <c r="AC142" s="632"/>
      <c r="AD142" s="632"/>
      <c r="AE142" s="632"/>
      <c r="AF142" s="632"/>
      <c r="AG142" s="632"/>
      <c r="AH142" s="632"/>
      <c r="AI142" s="632"/>
      <c r="AJ142" s="632"/>
      <c r="AK142" s="632"/>
      <c r="AL142" s="632"/>
      <c r="AM142" s="632"/>
      <c r="AN142" s="632"/>
      <c r="AO142" s="632"/>
      <c r="AP142" s="632"/>
      <c r="AQ142" s="632"/>
      <c r="AR142" s="632"/>
      <c r="AS142" s="632"/>
    </row>
    <row r="143" spans="16:45" ht="12.75">
      <c r="P143" s="632"/>
      <c r="Q143" s="632"/>
      <c r="R143" s="632"/>
      <c r="S143" s="632"/>
      <c r="T143" s="632"/>
      <c r="U143" s="632"/>
      <c r="V143" s="632"/>
      <c r="W143" s="632"/>
      <c r="X143" s="632"/>
      <c r="Y143" s="632"/>
      <c r="Z143" s="632"/>
      <c r="AA143" s="632"/>
      <c r="AB143" s="632"/>
      <c r="AC143" s="632"/>
      <c r="AD143" s="632"/>
      <c r="AE143" s="632"/>
      <c r="AF143" s="632"/>
      <c r="AG143" s="632"/>
      <c r="AH143" s="632"/>
      <c r="AI143" s="632"/>
      <c r="AJ143" s="632"/>
      <c r="AK143" s="632"/>
      <c r="AL143" s="632"/>
      <c r="AM143" s="632"/>
      <c r="AN143" s="632"/>
      <c r="AO143" s="632"/>
      <c r="AP143" s="632"/>
      <c r="AQ143" s="632"/>
      <c r="AR143" s="632"/>
      <c r="AS143" s="632"/>
    </row>
    <row r="144" spans="16:45" ht="12.75">
      <c r="P144" s="632"/>
      <c r="Q144" s="632"/>
      <c r="R144" s="632"/>
      <c r="S144" s="632"/>
      <c r="T144" s="632"/>
      <c r="U144" s="632"/>
      <c r="V144" s="632"/>
      <c r="W144" s="632"/>
      <c r="X144" s="632"/>
      <c r="Y144" s="632"/>
      <c r="Z144" s="632"/>
      <c r="AA144" s="632"/>
      <c r="AB144" s="632"/>
      <c r="AC144" s="632"/>
      <c r="AD144" s="632"/>
      <c r="AE144" s="632"/>
      <c r="AF144" s="632"/>
      <c r="AG144" s="632"/>
      <c r="AH144" s="632"/>
      <c r="AI144" s="632"/>
      <c r="AJ144" s="632"/>
      <c r="AK144" s="632"/>
      <c r="AL144" s="632"/>
      <c r="AM144" s="632"/>
      <c r="AN144" s="632"/>
      <c r="AO144" s="632"/>
      <c r="AP144" s="632"/>
      <c r="AQ144" s="632"/>
      <c r="AR144" s="632"/>
      <c r="AS144" s="632"/>
    </row>
    <row r="145" spans="16:45" ht="12.75">
      <c r="P145" s="632"/>
      <c r="Q145" s="632"/>
      <c r="R145" s="632"/>
      <c r="S145" s="632"/>
      <c r="T145" s="632"/>
      <c r="U145" s="632"/>
      <c r="V145" s="632"/>
      <c r="W145" s="632"/>
      <c r="X145" s="632"/>
      <c r="Y145" s="632"/>
      <c r="Z145" s="632"/>
      <c r="AA145" s="632"/>
      <c r="AB145" s="632"/>
      <c r="AC145" s="632"/>
      <c r="AD145" s="632"/>
      <c r="AE145" s="632"/>
      <c r="AF145" s="632"/>
      <c r="AG145" s="632"/>
      <c r="AH145" s="632"/>
      <c r="AI145" s="632"/>
      <c r="AJ145" s="632"/>
      <c r="AK145" s="632"/>
      <c r="AL145" s="632"/>
      <c r="AM145" s="632"/>
      <c r="AN145" s="632"/>
      <c r="AO145" s="632"/>
      <c r="AP145" s="632"/>
      <c r="AQ145" s="632"/>
      <c r="AR145" s="632"/>
      <c r="AS145" s="632"/>
    </row>
    <row r="146" spans="16:45" ht="12.75">
      <c r="P146" s="632"/>
      <c r="Q146" s="632"/>
      <c r="R146" s="632"/>
      <c r="S146" s="632"/>
      <c r="T146" s="632"/>
      <c r="U146" s="632"/>
      <c r="V146" s="632"/>
      <c r="W146" s="632"/>
      <c r="X146" s="632"/>
      <c r="Y146" s="632"/>
      <c r="Z146" s="632"/>
      <c r="AA146" s="632"/>
      <c r="AB146" s="632"/>
      <c r="AC146" s="632"/>
      <c r="AD146" s="632"/>
      <c r="AE146" s="632"/>
      <c r="AF146" s="632"/>
      <c r="AG146" s="632"/>
      <c r="AH146" s="632"/>
      <c r="AI146" s="632"/>
      <c r="AJ146" s="632"/>
      <c r="AK146" s="632"/>
      <c r="AL146" s="632"/>
      <c r="AM146" s="632"/>
      <c r="AN146" s="632"/>
      <c r="AO146" s="632"/>
      <c r="AP146" s="632"/>
      <c r="AQ146" s="632"/>
      <c r="AR146" s="632"/>
      <c r="AS146" s="632"/>
    </row>
    <row r="147" spans="16:45" ht="12.75">
      <c r="P147" s="632"/>
      <c r="Q147" s="632"/>
      <c r="R147" s="632"/>
      <c r="S147" s="632"/>
      <c r="T147" s="632"/>
      <c r="U147" s="632"/>
      <c r="V147" s="632"/>
      <c r="W147" s="632"/>
      <c r="X147" s="632"/>
      <c r="Y147" s="632"/>
      <c r="Z147" s="632"/>
      <c r="AA147" s="632"/>
      <c r="AB147" s="632"/>
      <c r="AC147" s="632"/>
      <c r="AD147" s="632"/>
      <c r="AE147" s="632"/>
      <c r="AF147" s="632"/>
      <c r="AG147" s="632"/>
      <c r="AH147" s="632"/>
      <c r="AI147" s="632"/>
      <c r="AJ147" s="632"/>
      <c r="AK147" s="632"/>
      <c r="AL147" s="632"/>
      <c r="AM147" s="632"/>
      <c r="AN147" s="632"/>
      <c r="AO147" s="632"/>
      <c r="AP147" s="632"/>
      <c r="AQ147" s="632"/>
      <c r="AR147" s="632"/>
      <c r="AS147" s="632"/>
    </row>
    <row r="148" spans="16:45" ht="12.75">
      <c r="P148" s="632"/>
      <c r="Q148" s="632"/>
      <c r="R148" s="632"/>
      <c r="S148" s="632"/>
      <c r="T148" s="632"/>
      <c r="U148" s="632"/>
      <c r="V148" s="632"/>
      <c r="W148" s="632"/>
      <c r="X148" s="632"/>
      <c r="Y148" s="632"/>
      <c r="Z148" s="632"/>
      <c r="AA148" s="632"/>
      <c r="AB148" s="632"/>
      <c r="AC148" s="632"/>
      <c r="AD148" s="632"/>
      <c r="AE148" s="632"/>
      <c r="AF148" s="632"/>
      <c r="AG148" s="632"/>
      <c r="AH148" s="632"/>
      <c r="AI148" s="632"/>
      <c r="AJ148" s="632"/>
      <c r="AK148" s="632"/>
      <c r="AL148" s="632"/>
      <c r="AM148" s="632"/>
      <c r="AN148" s="632"/>
      <c r="AO148" s="632"/>
      <c r="AP148" s="632"/>
      <c r="AQ148" s="632"/>
      <c r="AR148" s="632"/>
      <c r="AS148" s="632"/>
    </row>
    <row r="149" spans="16:45" ht="12.75">
      <c r="P149" s="632"/>
      <c r="Q149" s="632"/>
      <c r="R149" s="632"/>
      <c r="S149" s="632"/>
      <c r="T149" s="632"/>
      <c r="U149" s="632"/>
      <c r="V149" s="632"/>
      <c r="W149" s="632"/>
      <c r="X149" s="632"/>
      <c r="Y149" s="632"/>
      <c r="Z149" s="632"/>
      <c r="AA149" s="632"/>
      <c r="AB149" s="632"/>
      <c r="AC149" s="632"/>
      <c r="AD149" s="632"/>
      <c r="AE149" s="632"/>
      <c r="AF149" s="632"/>
      <c r="AG149" s="632"/>
      <c r="AH149" s="632"/>
      <c r="AI149" s="632"/>
      <c r="AJ149" s="632"/>
      <c r="AK149" s="632"/>
      <c r="AL149" s="632"/>
      <c r="AM149" s="632"/>
      <c r="AN149" s="632"/>
      <c r="AO149" s="632"/>
      <c r="AP149" s="632"/>
      <c r="AQ149" s="632"/>
      <c r="AR149" s="632"/>
      <c r="AS149" s="632"/>
    </row>
    <row r="150" spans="16:45" ht="12.75">
      <c r="P150" s="632"/>
      <c r="Q150" s="632"/>
      <c r="R150" s="632"/>
      <c r="S150" s="632"/>
      <c r="T150" s="632"/>
      <c r="U150" s="632"/>
      <c r="V150" s="632"/>
      <c r="W150" s="632"/>
      <c r="X150" s="632"/>
      <c r="Y150" s="632"/>
      <c r="Z150" s="632"/>
      <c r="AA150" s="632"/>
      <c r="AB150" s="632"/>
      <c r="AC150" s="632"/>
      <c r="AD150" s="632"/>
      <c r="AE150" s="632"/>
      <c r="AF150" s="632"/>
      <c r="AG150" s="632"/>
      <c r="AH150" s="632"/>
      <c r="AI150" s="632"/>
      <c r="AJ150" s="632"/>
      <c r="AK150" s="632"/>
      <c r="AL150" s="632"/>
      <c r="AM150" s="632"/>
      <c r="AN150" s="632"/>
      <c r="AO150" s="632"/>
      <c r="AP150" s="632"/>
      <c r="AQ150" s="632"/>
      <c r="AR150" s="632"/>
      <c r="AS150" s="632"/>
    </row>
    <row r="151" spans="16:45" ht="12.75">
      <c r="P151" s="632"/>
      <c r="Q151" s="632"/>
      <c r="R151" s="632"/>
      <c r="S151" s="632"/>
      <c r="T151" s="632"/>
      <c r="U151" s="632"/>
      <c r="V151" s="632"/>
      <c r="W151" s="632"/>
      <c r="X151" s="632"/>
      <c r="Y151" s="632"/>
      <c r="Z151" s="632"/>
      <c r="AA151" s="632"/>
      <c r="AB151" s="632"/>
      <c r="AC151" s="632"/>
      <c r="AD151" s="632"/>
      <c r="AE151" s="632"/>
      <c r="AF151" s="632"/>
      <c r="AG151" s="632"/>
      <c r="AH151" s="632"/>
      <c r="AI151" s="632"/>
      <c r="AJ151" s="632"/>
      <c r="AK151" s="632"/>
      <c r="AL151" s="632"/>
      <c r="AM151" s="632"/>
      <c r="AN151" s="632"/>
      <c r="AO151" s="632"/>
      <c r="AP151" s="632"/>
      <c r="AQ151" s="632"/>
      <c r="AR151" s="632"/>
      <c r="AS151" s="632"/>
    </row>
    <row r="152" spans="16:45" ht="12.75">
      <c r="P152" s="632"/>
      <c r="Q152" s="632"/>
      <c r="R152" s="632"/>
      <c r="S152" s="632"/>
      <c r="T152" s="632"/>
      <c r="U152" s="632"/>
      <c r="V152" s="632"/>
      <c r="W152" s="632"/>
      <c r="X152" s="632"/>
      <c r="Y152" s="632"/>
      <c r="Z152" s="632"/>
      <c r="AA152" s="632"/>
      <c r="AB152" s="632"/>
      <c r="AC152" s="632"/>
      <c r="AD152" s="632"/>
      <c r="AE152" s="632"/>
      <c r="AF152" s="632"/>
      <c r="AG152" s="632"/>
      <c r="AH152" s="632"/>
      <c r="AI152" s="632"/>
      <c r="AJ152" s="632"/>
      <c r="AK152" s="632"/>
      <c r="AL152" s="632"/>
      <c r="AM152" s="632"/>
      <c r="AN152" s="632"/>
      <c r="AO152" s="632"/>
      <c r="AP152" s="632"/>
      <c r="AQ152" s="632"/>
      <c r="AR152" s="632"/>
      <c r="AS152" s="632"/>
    </row>
    <row r="153" spans="16:45" ht="12.75">
      <c r="P153" s="632"/>
      <c r="Q153" s="632"/>
      <c r="R153" s="632"/>
      <c r="S153" s="632"/>
      <c r="T153" s="632"/>
      <c r="U153" s="632"/>
      <c r="V153" s="632"/>
      <c r="W153" s="632"/>
      <c r="X153" s="632"/>
      <c r="Y153" s="632"/>
      <c r="Z153" s="632"/>
      <c r="AA153" s="632"/>
      <c r="AB153" s="632"/>
      <c r="AC153" s="632"/>
      <c r="AD153" s="632"/>
      <c r="AE153" s="632"/>
      <c r="AF153" s="632"/>
      <c r="AG153" s="632"/>
      <c r="AH153" s="632"/>
      <c r="AI153" s="632"/>
      <c r="AJ153" s="632"/>
      <c r="AK153" s="632"/>
      <c r="AL153" s="632"/>
      <c r="AM153" s="632"/>
      <c r="AN153" s="632"/>
      <c r="AO153" s="632"/>
      <c r="AP153" s="632"/>
      <c r="AQ153" s="632"/>
      <c r="AR153" s="632"/>
      <c r="AS153" s="632"/>
    </row>
    <row r="154" spans="16:45" ht="12.75">
      <c r="P154" s="632"/>
      <c r="Q154" s="632"/>
      <c r="R154" s="632"/>
      <c r="S154" s="632"/>
      <c r="T154" s="632"/>
      <c r="U154" s="632"/>
      <c r="V154" s="632"/>
      <c r="W154" s="632"/>
      <c r="X154" s="632"/>
      <c r="Y154" s="632"/>
      <c r="Z154" s="632"/>
      <c r="AA154" s="632"/>
      <c r="AB154" s="632"/>
      <c r="AC154" s="632"/>
      <c r="AD154" s="632"/>
      <c r="AE154" s="632"/>
      <c r="AF154" s="632"/>
      <c r="AG154" s="632"/>
      <c r="AH154" s="632"/>
      <c r="AI154" s="632"/>
      <c r="AJ154" s="632"/>
      <c r="AK154" s="632"/>
      <c r="AL154" s="632"/>
      <c r="AM154" s="632"/>
      <c r="AN154" s="632"/>
      <c r="AO154" s="632"/>
      <c r="AP154" s="632"/>
      <c r="AQ154" s="632"/>
      <c r="AR154" s="632"/>
      <c r="AS154" s="632"/>
    </row>
    <row r="155" spans="16:45" ht="12.75">
      <c r="P155" s="632"/>
      <c r="Q155" s="632"/>
      <c r="R155" s="632"/>
      <c r="S155" s="632"/>
      <c r="T155" s="632"/>
      <c r="U155" s="632"/>
      <c r="V155" s="632"/>
      <c r="W155" s="632"/>
      <c r="X155" s="632"/>
      <c r="Y155" s="632"/>
      <c r="Z155" s="632"/>
      <c r="AA155" s="632"/>
      <c r="AB155" s="632"/>
      <c r="AC155" s="632"/>
      <c r="AD155" s="632"/>
      <c r="AE155" s="632"/>
      <c r="AF155" s="632"/>
      <c r="AG155" s="632"/>
      <c r="AH155" s="632"/>
      <c r="AI155" s="632"/>
      <c r="AJ155" s="632"/>
      <c r="AK155" s="632"/>
      <c r="AL155" s="632"/>
      <c r="AM155" s="632"/>
      <c r="AN155" s="632"/>
      <c r="AO155" s="632"/>
      <c r="AP155" s="632"/>
      <c r="AQ155" s="632"/>
      <c r="AR155" s="632"/>
      <c r="AS155" s="632"/>
    </row>
    <row r="156" spans="16:45" ht="12.75">
      <c r="P156" s="632"/>
      <c r="Q156" s="632"/>
      <c r="R156" s="632"/>
      <c r="S156" s="632"/>
      <c r="T156" s="632"/>
      <c r="U156" s="632"/>
      <c r="V156" s="632"/>
      <c r="W156" s="632"/>
      <c r="X156" s="632"/>
      <c r="Y156" s="632"/>
      <c r="Z156" s="632"/>
      <c r="AA156" s="632"/>
      <c r="AB156" s="632"/>
      <c r="AC156" s="632"/>
      <c r="AD156" s="632"/>
      <c r="AE156" s="632"/>
      <c r="AF156" s="632"/>
      <c r="AG156" s="632"/>
      <c r="AH156" s="632"/>
      <c r="AI156" s="632"/>
      <c r="AJ156" s="632"/>
      <c r="AK156" s="632"/>
      <c r="AL156" s="632"/>
      <c r="AM156" s="632"/>
      <c r="AN156" s="632"/>
      <c r="AO156" s="632"/>
      <c r="AP156" s="632"/>
      <c r="AQ156" s="632"/>
      <c r="AR156" s="632"/>
      <c r="AS156" s="632"/>
    </row>
    <row r="157" spans="16:45" ht="12.75">
      <c r="P157" s="632"/>
      <c r="Q157" s="632"/>
      <c r="R157" s="632"/>
      <c r="S157" s="632"/>
      <c r="T157" s="632"/>
      <c r="U157" s="632"/>
      <c r="V157" s="632"/>
      <c r="W157" s="632"/>
      <c r="X157" s="632"/>
      <c r="Y157" s="632"/>
      <c r="Z157" s="632"/>
      <c r="AA157" s="632"/>
      <c r="AB157" s="632"/>
      <c r="AC157" s="632"/>
      <c r="AD157" s="632"/>
      <c r="AE157" s="632"/>
      <c r="AF157" s="632"/>
      <c r="AG157" s="632"/>
      <c r="AH157" s="632"/>
      <c r="AI157" s="632"/>
      <c r="AJ157" s="632"/>
      <c r="AK157" s="632"/>
      <c r="AL157" s="632"/>
      <c r="AM157" s="632"/>
      <c r="AN157" s="632"/>
      <c r="AO157" s="632"/>
      <c r="AP157" s="632"/>
      <c r="AQ157" s="632"/>
      <c r="AR157" s="632"/>
      <c r="AS157" s="632"/>
    </row>
    <row r="158" spans="16:45" ht="12.75">
      <c r="P158" s="632"/>
      <c r="Q158" s="632"/>
      <c r="R158" s="632"/>
      <c r="S158" s="632"/>
      <c r="T158" s="632"/>
      <c r="U158" s="632"/>
      <c r="V158" s="632"/>
      <c r="W158" s="632"/>
      <c r="X158" s="632"/>
      <c r="Y158" s="632"/>
      <c r="Z158" s="632"/>
      <c r="AA158" s="632"/>
      <c r="AB158" s="632"/>
      <c r="AC158" s="632"/>
      <c r="AD158" s="632"/>
      <c r="AE158" s="632"/>
      <c r="AF158" s="632"/>
      <c r="AG158" s="632"/>
      <c r="AH158" s="632"/>
      <c r="AI158" s="632"/>
      <c r="AJ158" s="632"/>
      <c r="AK158" s="632"/>
      <c r="AL158" s="632"/>
      <c r="AM158" s="632"/>
      <c r="AN158" s="632"/>
      <c r="AO158" s="632"/>
      <c r="AP158" s="632"/>
      <c r="AQ158" s="632"/>
      <c r="AR158" s="632"/>
      <c r="AS158" s="632"/>
    </row>
    <row r="159" spans="16:45" ht="12.75">
      <c r="P159" s="632"/>
      <c r="Q159" s="632"/>
      <c r="R159" s="632"/>
      <c r="S159" s="632"/>
      <c r="T159" s="632"/>
      <c r="U159" s="632"/>
      <c r="V159" s="632"/>
      <c r="W159" s="632"/>
      <c r="X159" s="632"/>
      <c r="Y159" s="632"/>
      <c r="Z159" s="632"/>
      <c r="AA159" s="632"/>
      <c r="AB159" s="632"/>
      <c r="AC159" s="632"/>
      <c r="AD159" s="632"/>
      <c r="AE159" s="632"/>
      <c r="AF159" s="632"/>
      <c r="AG159" s="632"/>
      <c r="AH159" s="632"/>
      <c r="AI159" s="632"/>
      <c r="AJ159" s="632"/>
      <c r="AK159" s="632"/>
      <c r="AL159" s="632"/>
      <c r="AM159" s="632"/>
      <c r="AN159" s="632"/>
      <c r="AO159" s="632"/>
      <c r="AP159" s="632"/>
      <c r="AQ159" s="632"/>
      <c r="AR159" s="632"/>
      <c r="AS159" s="632"/>
    </row>
    <row r="160" spans="16:45" ht="12.75">
      <c r="P160" s="632"/>
      <c r="Q160" s="632"/>
      <c r="R160" s="632"/>
      <c r="S160" s="632"/>
      <c r="T160" s="632"/>
      <c r="U160" s="632"/>
      <c r="V160" s="632"/>
      <c r="W160" s="632"/>
      <c r="X160" s="632"/>
      <c r="Y160" s="632"/>
      <c r="Z160" s="632"/>
      <c r="AA160" s="632"/>
      <c r="AB160" s="632"/>
      <c r="AC160" s="632"/>
      <c r="AD160" s="632"/>
      <c r="AE160" s="632"/>
      <c r="AF160" s="632"/>
      <c r="AG160" s="632"/>
      <c r="AH160" s="632"/>
      <c r="AI160" s="632"/>
      <c r="AJ160" s="632"/>
      <c r="AK160" s="632"/>
      <c r="AL160" s="632"/>
      <c r="AM160" s="632"/>
      <c r="AN160" s="632"/>
      <c r="AO160" s="632"/>
      <c r="AP160" s="632"/>
      <c r="AQ160" s="632"/>
      <c r="AR160" s="632"/>
      <c r="AS160" s="632"/>
    </row>
    <row r="161" spans="16:45" ht="12.75">
      <c r="P161" s="632"/>
      <c r="Q161" s="632"/>
      <c r="R161" s="632"/>
      <c r="S161" s="632"/>
      <c r="T161" s="632"/>
      <c r="U161" s="632"/>
      <c r="V161" s="632"/>
      <c r="W161" s="632"/>
      <c r="X161" s="632"/>
      <c r="Y161" s="632"/>
      <c r="Z161" s="632"/>
      <c r="AA161" s="632"/>
      <c r="AB161" s="632"/>
      <c r="AC161" s="632"/>
      <c r="AD161" s="632"/>
      <c r="AE161" s="632"/>
      <c r="AF161" s="632"/>
      <c r="AG161" s="632"/>
      <c r="AH161" s="632"/>
      <c r="AI161" s="632"/>
      <c r="AJ161" s="632"/>
      <c r="AK161" s="632"/>
      <c r="AL161" s="632"/>
      <c r="AM161" s="632"/>
      <c r="AN161" s="632"/>
      <c r="AO161" s="632"/>
      <c r="AP161" s="632"/>
      <c r="AQ161" s="632"/>
      <c r="AR161" s="632"/>
      <c r="AS161" s="632"/>
    </row>
    <row r="162" spans="16:45" ht="12.75">
      <c r="P162" s="632"/>
      <c r="Q162" s="632"/>
      <c r="R162" s="632"/>
      <c r="S162" s="632"/>
      <c r="T162" s="632"/>
      <c r="U162" s="632"/>
      <c r="V162" s="632"/>
      <c r="W162" s="632"/>
      <c r="X162" s="632"/>
      <c r="Y162" s="632"/>
      <c r="Z162" s="632"/>
      <c r="AA162" s="632"/>
      <c r="AB162" s="632"/>
      <c r="AC162" s="632"/>
      <c r="AD162" s="632"/>
      <c r="AE162" s="632"/>
      <c r="AF162" s="632"/>
      <c r="AG162" s="632"/>
      <c r="AH162" s="632"/>
      <c r="AI162" s="632"/>
      <c r="AJ162" s="632"/>
      <c r="AK162" s="632"/>
      <c r="AL162" s="632"/>
      <c r="AM162" s="632"/>
      <c r="AN162" s="632"/>
      <c r="AO162" s="632"/>
      <c r="AP162" s="632"/>
      <c r="AQ162" s="632"/>
      <c r="AR162" s="632"/>
      <c r="AS162" s="632"/>
    </row>
    <row r="163" spans="16:45" ht="12.75">
      <c r="P163" s="632"/>
      <c r="Q163" s="632"/>
      <c r="R163" s="632"/>
      <c r="S163" s="632"/>
      <c r="T163" s="632"/>
      <c r="U163" s="632"/>
      <c r="V163" s="632"/>
      <c r="W163" s="632"/>
      <c r="X163" s="632"/>
      <c r="Y163" s="632"/>
      <c r="Z163" s="632"/>
      <c r="AA163" s="632"/>
      <c r="AB163" s="632"/>
      <c r="AC163" s="632"/>
      <c r="AD163" s="632"/>
      <c r="AE163" s="632"/>
      <c r="AF163" s="632"/>
      <c r="AG163" s="632"/>
      <c r="AH163" s="632"/>
      <c r="AI163" s="632"/>
      <c r="AJ163" s="632"/>
      <c r="AK163" s="632"/>
      <c r="AL163" s="632"/>
      <c r="AM163" s="632"/>
      <c r="AN163" s="632"/>
      <c r="AO163" s="632"/>
      <c r="AP163" s="632"/>
      <c r="AQ163" s="632"/>
      <c r="AR163" s="632"/>
      <c r="AS163" s="632"/>
    </row>
    <row r="164" spans="16:45" ht="12.75">
      <c r="P164" s="632"/>
      <c r="Q164" s="632"/>
      <c r="R164" s="632"/>
      <c r="S164" s="632"/>
      <c r="T164" s="632"/>
      <c r="U164" s="632"/>
      <c r="V164" s="632"/>
      <c r="W164" s="632"/>
      <c r="X164" s="632"/>
      <c r="Y164" s="632"/>
      <c r="Z164" s="632"/>
      <c r="AA164" s="632"/>
      <c r="AB164" s="632"/>
      <c r="AC164" s="632"/>
      <c r="AD164" s="632"/>
      <c r="AE164" s="632"/>
      <c r="AF164" s="632"/>
      <c r="AG164" s="632"/>
      <c r="AH164" s="632"/>
      <c r="AI164" s="632"/>
      <c r="AJ164" s="632"/>
      <c r="AK164" s="632"/>
      <c r="AL164" s="632"/>
      <c r="AM164" s="632"/>
      <c r="AN164" s="632"/>
      <c r="AO164" s="632"/>
      <c r="AP164" s="632"/>
      <c r="AQ164" s="632"/>
      <c r="AR164" s="632"/>
      <c r="AS164" s="632"/>
    </row>
    <row r="165" spans="16:45" ht="12.75">
      <c r="P165" s="632"/>
      <c r="Q165" s="632"/>
      <c r="R165" s="632"/>
      <c r="S165" s="632"/>
      <c r="T165" s="632"/>
      <c r="U165" s="632"/>
      <c r="V165" s="632"/>
      <c r="W165" s="632"/>
      <c r="X165" s="632"/>
      <c r="Y165" s="632"/>
      <c r="Z165" s="632"/>
      <c r="AA165" s="632"/>
      <c r="AB165" s="632"/>
      <c r="AC165" s="632"/>
      <c r="AD165" s="632"/>
      <c r="AE165" s="632"/>
      <c r="AF165" s="632"/>
      <c r="AG165" s="632"/>
      <c r="AH165" s="632"/>
      <c r="AI165" s="632"/>
      <c r="AJ165" s="632"/>
      <c r="AK165" s="632"/>
      <c r="AL165" s="632"/>
      <c r="AM165" s="632"/>
      <c r="AN165" s="632"/>
      <c r="AO165" s="632"/>
      <c r="AP165" s="632"/>
      <c r="AQ165" s="632"/>
      <c r="AR165" s="632"/>
      <c r="AS165" s="632"/>
    </row>
    <row r="166" spans="16:45" ht="12.75">
      <c r="P166" s="632"/>
      <c r="Q166" s="632"/>
      <c r="R166" s="632"/>
      <c r="S166" s="632"/>
      <c r="T166" s="632"/>
      <c r="U166" s="632"/>
      <c r="V166" s="632"/>
      <c r="W166" s="632"/>
      <c r="X166" s="632"/>
      <c r="Y166" s="632"/>
      <c r="Z166" s="632"/>
      <c r="AA166" s="632"/>
      <c r="AB166" s="632"/>
      <c r="AC166" s="632"/>
      <c r="AD166" s="632"/>
      <c r="AE166" s="632"/>
      <c r="AF166" s="632"/>
      <c r="AG166" s="632"/>
      <c r="AH166" s="632"/>
      <c r="AI166" s="632"/>
      <c r="AJ166" s="632"/>
      <c r="AK166" s="632"/>
      <c r="AL166" s="632"/>
      <c r="AM166" s="632"/>
      <c r="AN166" s="632"/>
      <c r="AO166" s="632"/>
      <c r="AP166" s="632"/>
      <c r="AQ166" s="632"/>
      <c r="AR166" s="632"/>
      <c r="AS166" s="632"/>
    </row>
    <row r="167" spans="16:45" ht="12.75">
      <c r="P167" s="632"/>
      <c r="Q167" s="632"/>
      <c r="R167" s="632"/>
      <c r="S167" s="632"/>
      <c r="T167" s="632"/>
      <c r="U167" s="632"/>
      <c r="V167" s="632"/>
      <c r="W167" s="632"/>
      <c r="X167" s="632"/>
      <c r="Y167" s="632"/>
      <c r="Z167" s="632"/>
      <c r="AA167" s="632"/>
      <c r="AB167" s="632"/>
      <c r="AC167" s="632"/>
      <c r="AD167" s="632"/>
      <c r="AE167" s="632"/>
      <c r="AF167" s="632"/>
      <c r="AG167" s="632"/>
      <c r="AH167" s="632"/>
      <c r="AI167" s="632"/>
      <c r="AJ167" s="632"/>
      <c r="AK167" s="632"/>
      <c r="AL167" s="632"/>
      <c r="AM167" s="632"/>
      <c r="AN167" s="632"/>
      <c r="AO167" s="632"/>
      <c r="AP167" s="632"/>
      <c r="AQ167" s="632"/>
      <c r="AR167" s="632"/>
      <c r="AS167" s="632"/>
    </row>
    <row r="168" spans="16:45" ht="12.75">
      <c r="P168" s="632"/>
      <c r="Q168" s="632"/>
      <c r="R168" s="632"/>
      <c r="S168" s="632"/>
      <c r="T168" s="632"/>
      <c r="U168" s="632"/>
      <c r="V168" s="632"/>
      <c r="W168" s="632"/>
      <c r="X168" s="632"/>
      <c r="Y168" s="632"/>
      <c r="Z168" s="632"/>
      <c r="AA168" s="632"/>
      <c r="AB168" s="632"/>
      <c r="AC168" s="632"/>
      <c r="AD168" s="632"/>
      <c r="AE168" s="632"/>
      <c r="AF168" s="632"/>
      <c r="AG168" s="632"/>
      <c r="AH168" s="632"/>
      <c r="AI168" s="632"/>
      <c r="AJ168" s="632"/>
      <c r="AK168" s="632"/>
      <c r="AL168" s="632"/>
      <c r="AM168" s="632"/>
      <c r="AN168" s="632"/>
      <c r="AO168" s="632"/>
      <c r="AP168" s="632"/>
      <c r="AQ168" s="632"/>
      <c r="AR168" s="632"/>
      <c r="AS168" s="632"/>
    </row>
    <row r="169" spans="16:45" ht="12.75">
      <c r="P169" s="632"/>
      <c r="Q169" s="632"/>
      <c r="R169" s="632"/>
      <c r="S169" s="632"/>
      <c r="T169" s="632"/>
      <c r="U169" s="632"/>
      <c r="V169" s="632"/>
      <c r="W169" s="632"/>
      <c r="X169" s="632"/>
      <c r="Y169" s="632"/>
      <c r="Z169" s="632"/>
      <c r="AA169" s="632"/>
      <c r="AB169" s="632"/>
      <c r="AC169" s="632"/>
      <c r="AD169" s="632"/>
      <c r="AE169" s="632"/>
      <c r="AF169" s="632"/>
      <c r="AG169" s="632"/>
      <c r="AH169" s="632"/>
      <c r="AI169" s="632"/>
      <c r="AJ169" s="632"/>
      <c r="AK169" s="632"/>
      <c r="AL169" s="632"/>
      <c r="AM169" s="632"/>
      <c r="AN169" s="632"/>
      <c r="AO169" s="632"/>
      <c r="AP169" s="632"/>
      <c r="AQ169" s="632"/>
      <c r="AR169" s="632"/>
      <c r="AS169" s="632"/>
    </row>
    <row r="170" spans="16:45" ht="12.75">
      <c r="P170" s="632"/>
      <c r="Q170" s="632"/>
      <c r="R170" s="632"/>
      <c r="S170" s="632"/>
      <c r="T170" s="632"/>
      <c r="U170" s="632"/>
      <c r="V170" s="632"/>
      <c r="W170" s="632"/>
      <c r="X170" s="632"/>
      <c r="Y170" s="632"/>
      <c r="Z170" s="632"/>
      <c r="AA170" s="632"/>
      <c r="AB170" s="632"/>
      <c r="AC170" s="632"/>
      <c r="AD170" s="632"/>
      <c r="AE170" s="632"/>
      <c r="AF170" s="632"/>
      <c r="AG170" s="632"/>
      <c r="AH170" s="632"/>
      <c r="AI170" s="632"/>
      <c r="AJ170" s="632"/>
      <c r="AK170" s="632"/>
      <c r="AL170" s="632"/>
      <c r="AM170" s="632"/>
      <c r="AN170" s="632"/>
      <c r="AO170" s="632"/>
      <c r="AP170" s="632"/>
      <c r="AQ170" s="632"/>
      <c r="AR170" s="632"/>
      <c r="AS170" s="632"/>
    </row>
    <row r="171" spans="16:45" ht="12.75">
      <c r="P171" s="632"/>
      <c r="Q171" s="632"/>
      <c r="R171" s="632"/>
      <c r="S171" s="632"/>
      <c r="T171" s="632"/>
      <c r="U171" s="632"/>
      <c r="V171" s="632"/>
      <c r="W171" s="632"/>
      <c r="X171" s="632"/>
      <c r="Y171" s="632"/>
      <c r="Z171" s="632"/>
      <c r="AA171" s="632"/>
      <c r="AB171" s="632"/>
      <c r="AC171" s="632"/>
      <c r="AD171" s="632"/>
      <c r="AE171" s="632"/>
      <c r="AF171" s="632"/>
      <c r="AG171" s="632"/>
      <c r="AH171" s="632"/>
      <c r="AI171" s="632"/>
      <c r="AJ171" s="632"/>
      <c r="AK171" s="632"/>
      <c r="AL171" s="632"/>
      <c r="AM171" s="632"/>
      <c r="AN171" s="632"/>
      <c r="AO171" s="632"/>
      <c r="AP171" s="632"/>
      <c r="AQ171" s="632"/>
      <c r="AR171" s="632"/>
      <c r="AS171" s="632"/>
    </row>
    <row r="172" spans="16:45" ht="12.75">
      <c r="P172" s="632"/>
      <c r="Q172" s="632"/>
      <c r="R172" s="632"/>
      <c r="S172" s="632"/>
      <c r="T172" s="632"/>
      <c r="U172" s="632"/>
      <c r="V172" s="632"/>
      <c r="W172" s="632"/>
      <c r="X172" s="632"/>
      <c r="Y172" s="632"/>
      <c r="Z172" s="632"/>
      <c r="AA172" s="632"/>
      <c r="AB172" s="632"/>
      <c r="AC172" s="632"/>
      <c r="AD172" s="632"/>
      <c r="AE172" s="632"/>
      <c r="AF172" s="632"/>
      <c r="AG172" s="632"/>
      <c r="AH172" s="632"/>
      <c r="AI172" s="632"/>
      <c r="AJ172" s="632"/>
      <c r="AK172" s="632"/>
      <c r="AL172" s="632"/>
      <c r="AM172" s="632"/>
      <c r="AN172" s="632"/>
      <c r="AO172" s="632"/>
      <c r="AP172" s="632"/>
      <c r="AQ172" s="632"/>
      <c r="AR172" s="632"/>
      <c r="AS172" s="632"/>
    </row>
    <row r="173" spans="16:45" ht="12.75">
      <c r="P173" s="632"/>
      <c r="Q173" s="632"/>
      <c r="R173" s="632"/>
      <c r="S173" s="632"/>
      <c r="T173" s="632"/>
      <c r="U173" s="632"/>
      <c r="V173" s="632"/>
      <c r="W173" s="632"/>
      <c r="X173" s="632"/>
      <c r="Y173" s="632"/>
      <c r="Z173" s="632"/>
      <c r="AA173" s="632"/>
      <c r="AB173" s="632"/>
      <c r="AC173" s="632"/>
      <c r="AD173" s="632"/>
      <c r="AE173" s="632"/>
      <c r="AF173" s="632"/>
      <c r="AG173" s="632"/>
      <c r="AH173" s="632"/>
      <c r="AI173" s="632"/>
      <c r="AJ173" s="632"/>
      <c r="AK173" s="632"/>
      <c r="AL173" s="632"/>
      <c r="AM173" s="632"/>
      <c r="AN173" s="632"/>
      <c r="AO173" s="632"/>
      <c r="AP173" s="632"/>
      <c r="AQ173" s="632"/>
      <c r="AR173" s="632"/>
      <c r="AS173" s="632"/>
    </row>
    <row r="174" spans="16:45" ht="12.75">
      <c r="P174" s="632"/>
      <c r="Q174" s="632"/>
      <c r="R174" s="632"/>
      <c r="S174" s="632"/>
      <c r="T174" s="632"/>
      <c r="U174" s="632"/>
      <c r="V174" s="632"/>
      <c r="W174" s="632"/>
      <c r="X174" s="632"/>
      <c r="Y174" s="632"/>
      <c r="Z174" s="632"/>
      <c r="AA174" s="632"/>
      <c r="AB174" s="632"/>
      <c r="AC174" s="632"/>
      <c r="AD174" s="632"/>
      <c r="AE174" s="632"/>
      <c r="AF174" s="632"/>
      <c r="AG174" s="632"/>
      <c r="AH174" s="632"/>
      <c r="AI174" s="632"/>
      <c r="AJ174" s="632"/>
      <c r="AK174" s="632"/>
      <c r="AL174" s="632"/>
      <c r="AM174" s="632"/>
      <c r="AN174" s="632"/>
      <c r="AO174" s="632"/>
      <c r="AP174" s="632"/>
      <c r="AQ174" s="632"/>
      <c r="AR174" s="632"/>
      <c r="AS174" s="632"/>
    </row>
    <row r="175" spans="16:45" ht="12.75">
      <c r="P175" s="632"/>
      <c r="Q175" s="632"/>
      <c r="R175" s="632"/>
      <c r="S175" s="632"/>
      <c r="T175" s="632"/>
      <c r="U175" s="632"/>
      <c r="V175" s="632"/>
      <c r="W175" s="632"/>
      <c r="X175" s="632"/>
      <c r="Y175" s="632"/>
      <c r="Z175" s="632"/>
      <c r="AA175" s="632"/>
      <c r="AB175" s="632"/>
      <c r="AC175" s="632"/>
      <c r="AD175" s="632"/>
      <c r="AE175" s="632"/>
      <c r="AF175" s="632"/>
      <c r="AG175" s="632"/>
      <c r="AH175" s="632"/>
      <c r="AI175" s="632"/>
      <c r="AJ175" s="632"/>
      <c r="AK175" s="632"/>
      <c r="AL175" s="632"/>
      <c r="AM175" s="632"/>
      <c r="AN175" s="632"/>
      <c r="AO175" s="632"/>
      <c r="AP175" s="632"/>
      <c r="AQ175" s="632"/>
      <c r="AR175" s="632"/>
      <c r="AS175" s="632"/>
    </row>
    <row r="176" spans="16:45" ht="12.75">
      <c r="P176" s="632"/>
      <c r="Q176" s="632"/>
      <c r="R176" s="632"/>
      <c r="S176" s="632"/>
      <c r="T176" s="632"/>
      <c r="U176" s="632"/>
      <c r="V176" s="632"/>
      <c r="W176" s="632"/>
      <c r="X176" s="632"/>
      <c r="Y176" s="632"/>
      <c r="Z176" s="632"/>
      <c r="AA176" s="632"/>
      <c r="AB176" s="632"/>
      <c r="AC176" s="632"/>
      <c r="AD176" s="632"/>
      <c r="AE176" s="632"/>
      <c r="AF176" s="632"/>
      <c r="AG176" s="632"/>
      <c r="AH176" s="632"/>
      <c r="AI176" s="632"/>
      <c r="AJ176" s="632"/>
      <c r="AK176" s="632"/>
      <c r="AL176" s="632"/>
      <c r="AM176" s="632"/>
      <c r="AN176" s="632"/>
      <c r="AO176" s="632"/>
      <c r="AP176" s="632"/>
      <c r="AQ176" s="632"/>
      <c r="AR176" s="632"/>
      <c r="AS176" s="632"/>
    </row>
    <row r="177" spans="16:45" ht="12.75">
      <c r="P177" s="632"/>
      <c r="Q177" s="632"/>
      <c r="R177" s="632"/>
      <c r="S177" s="632"/>
      <c r="T177" s="632"/>
      <c r="U177" s="632"/>
      <c r="V177" s="632"/>
      <c r="W177" s="632"/>
      <c r="X177" s="632"/>
      <c r="Y177" s="632"/>
      <c r="Z177" s="632"/>
      <c r="AA177" s="632"/>
      <c r="AB177" s="632"/>
      <c r="AC177" s="632"/>
      <c r="AD177" s="632"/>
      <c r="AE177" s="632"/>
      <c r="AF177" s="632"/>
      <c r="AG177" s="632"/>
      <c r="AH177" s="632"/>
      <c r="AI177" s="632"/>
      <c r="AJ177" s="632"/>
      <c r="AK177" s="632"/>
      <c r="AL177" s="632"/>
      <c r="AM177" s="632"/>
      <c r="AN177" s="632"/>
      <c r="AO177" s="632"/>
      <c r="AP177" s="632"/>
      <c r="AQ177" s="632"/>
      <c r="AR177" s="632"/>
      <c r="AS177" s="632"/>
    </row>
    <row r="178" spans="16:45" ht="12.75">
      <c r="P178" s="632"/>
      <c r="Q178" s="632"/>
      <c r="R178" s="632"/>
      <c r="S178" s="632"/>
      <c r="T178" s="632"/>
      <c r="U178" s="632"/>
      <c r="V178" s="632"/>
      <c r="W178" s="632"/>
      <c r="X178" s="632"/>
      <c r="Y178" s="632"/>
      <c r="Z178" s="632"/>
      <c r="AA178" s="632"/>
      <c r="AB178" s="632"/>
      <c r="AC178" s="632"/>
      <c r="AD178" s="632"/>
      <c r="AE178" s="632"/>
      <c r="AF178" s="632"/>
      <c r="AG178" s="632"/>
      <c r="AH178" s="632"/>
      <c r="AI178" s="632"/>
      <c r="AJ178" s="632"/>
      <c r="AK178" s="632"/>
      <c r="AL178" s="632"/>
      <c r="AM178" s="632"/>
      <c r="AN178" s="632"/>
      <c r="AO178" s="632"/>
      <c r="AP178" s="632"/>
      <c r="AQ178" s="632"/>
      <c r="AR178" s="632"/>
      <c r="AS178" s="632"/>
    </row>
    <row r="179" spans="16:45" ht="12.75">
      <c r="P179" s="632"/>
      <c r="Q179" s="632"/>
      <c r="R179" s="632"/>
      <c r="S179" s="632"/>
      <c r="T179" s="632"/>
      <c r="U179" s="632"/>
      <c r="V179" s="632"/>
      <c r="W179" s="632"/>
      <c r="X179" s="632"/>
      <c r="Y179" s="632"/>
      <c r="Z179" s="632"/>
      <c r="AA179" s="632"/>
      <c r="AB179" s="632"/>
      <c r="AC179" s="632"/>
      <c r="AD179" s="632"/>
      <c r="AE179" s="632"/>
      <c r="AF179" s="632"/>
      <c r="AG179" s="632"/>
      <c r="AH179" s="632"/>
      <c r="AI179" s="632"/>
      <c r="AJ179" s="632"/>
      <c r="AK179" s="632"/>
      <c r="AL179" s="632"/>
      <c r="AM179" s="632"/>
      <c r="AN179" s="632"/>
      <c r="AO179" s="632"/>
      <c r="AP179" s="632"/>
      <c r="AQ179" s="632"/>
      <c r="AR179" s="632"/>
      <c r="AS179" s="632"/>
    </row>
    <row r="180" spans="16:45" ht="12.75">
      <c r="P180" s="632"/>
      <c r="Q180" s="632"/>
      <c r="R180" s="632"/>
      <c r="S180" s="632"/>
      <c r="T180" s="632"/>
      <c r="U180" s="632"/>
      <c r="V180" s="632"/>
      <c r="W180" s="632"/>
      <c r="X180" s="632"/>
      <c r="Y180" s="632"/>
      <c r="Z180" s="632"/>
      <c r="AA180" s="632"/>
      <c r="AB180" s="632"/>
      <c r="AC180" s="632"/>
      <c r="AD180" s="632"/>
      <c r="AE180" s="632"/>
      <c r="AF180" s="632"/>
      <c r="AG180" s="632"/>
      <c r="AH180" s="632"/>
      <c r="AI180" s="632"/>
      <c r="AJ180" s="632"/>
      <c r="AK180" s="632"/>
      <c r="AL180" s="632"/>
      <c r="AM180" s="632"/>
      <c r="AN180" s="632"/>
      <c r="AO180" s="632"/>
      <c r="AP180" s="632"/>
      <c r="AQ180" s="632"/>
      <c r="AR180" s="632"/>
      <c r="AS180" s="632"/>
    </row>
    <row r="181" spans="16:45" ht="12.75">
      <c r="P181" s="632"/>
      <c r="Q181" s="632"/>
      <c r="R181" s="632"/>
      <c r="S181" s="632"/>
      <c r="T181" s="632"/>
      <c r="U181" s="632"/>
      <c r="V181" s="632"/>
      <c r="W181" s="632"/>
      <c r="X181" s="632"/>
      <c r="Y181" s="632"/>
      <c r="Z181" s="632"/>
      <c r="AA181" s="632"/>
      <c r="AB181" s="632"/>
      <c r="AC181" s="632"/>
      <c r="AD181" s="632"/>
      <c r="AE181" s="632"/>
      <c r="AF181" s="632"/>
      <c r="AG181" s="632"/>
      <c r="AH181" s="632"/>
      <c r="AI181" s="632"/>
      <c r="AJ181" s="632"/>
      <c r="AK181" s="632"/>
      <c r="AL181" s="632"/>
      <c r="AM181" s="632"/>
      <c r="AN181" s="632"/>
      <c r="AO181" s="632"/>
      <c r="AP181" s="632"/>
      <c r="AQ181" s="632"/>
      <c r="AR181" s="632"/>
      <c r="AS181" s="632"/>
    </row>
    <row r="182" spans="16:45" ht="12.75">
      <c r="P182" s="632"/>
      <c r="Q182" s="632"/>
      <c r="R182" s="632"/>
      <c r="S182" s="632"/>
      <c r="T182" s="632"/>
      <c r="U182" s="632"/>
      <c r="V182" s="632"/>
      <c r="W182" s="632"/>
      <c r="X182" s="632"/>
      <c r="Y182" s="632"/>
      <c r="Z182" s="632"/>
      <c r="AA182" s="632"/>
      <c r="AB182" s="632"/>
      <c r="AC182" s="632"/>
      <c r="AD182" s="632"/>
      <c r="AE182" s="632"/>
      <c r="AF182" s="632"/>
      <c r="AG182" s="632"/>
      <c r="AH182" s="632"/>
      <c r="AI182" s="632"/>
      <c r="AJ182" s="632"/>
      <c r="AK182" s="632"/>
      <c r="AL182" s="632"/>
      <c r="AM182" s="632"/>
      <c r="AN182" s="632"/>
      <c r="AO182" s="632"/>
      <c r="AP182" s="632"/>
      <c r="AQ182" s="632"/>
      <c r="AR182" s="632"/>
      <c r="AS182" s="632"/>
    </row>
    <row r="183" spans="16:45" ht="12.75">
      <c r="P183" s="632"/>
      <c r="Q183" s="632"/>
      <c r="R183" s="632"/>
      <c r="S183" s="632"/>
      <c r="T183" s="632"/>
      <c r="U183" s="632"/>
      <c r="V183" s="632"/>
      <c r="W183" s="632"/>
      <c r="X183" s="632"/>
      <c r="Y183" s="632"/>
      <c r="Z183" s="632"/>
      <c r="AA183" s="632"/>
      <c r="AB183" s="632"/>
      <c r="AC183" s="632"/>
      <c r="AD183" s="632"/>
      <c r="AE183" s="632"/>
      <c r="AF183" s="632"/>
      <c r="AG183" s="632"/>
      <c r="AH183" s="632"/>
      <c r="AI183" s="632"/>
      <c r="AJ183" s="632"/>
      <c r="AK183" s="632"/>
      <c r="AL183" s="632"/>
      <c r="AM183" s="632"/>
      <c r="AN183" s="632"/>
      <c r="AO183" s="632"/>
      <c r="AP183" s="632"/>
      <c r="AQ183" s="632"/>
      <c r="AR183" s="632"/>
      <c r="AS183" s="632"/>
    </row>
    <row r="184" spans="16:45" ht="12.75">
      <c r="P184" s="632"/>
      <c r="Q184" s="632"/>
      <c r="R184" s="632"/>
      <c r="S184" s="632"/>
      <c r="T184" s="632"/>
      <c r="U184" s="632"/>
      <c r="V184" s="632"/>
      <c r="W184" s="632"/>
      <c r="X184" s="632"/>
      <c r="Y184" s="632"/>
      <c r="Z184" s="632"/>
      <c r="AA184" s="632"/>
      <c r="AB184" s="632"/>
      <c r="AC184" s="632"/>
      <c r="AD184" s="632"/>
      <c r="AE184" s="632"/>
      <c r="AF184" s="632"/>
      <c r="AG184" s="632"/>
      <c r="AH184" s="632"/>
      <c r="AI184" s="632"/>
      <c r="AJ184" s="632"/>
      <c r="AK184" s="632"/>
      <c r="AL184" s="632"/>
      <c r="AM184" s="632"/>
      <c r="AN184" s="632"/>
      <c r="AO184" s="632"/>
      <c r="AP184" s="632"/>
      <c r="AQ184" s="632"/>
      <c r="AR184" s="632"/>
      <c r="AS184" s="632"/>
    </row>
    <row r="185" spans="16:45" ht="12.75">
      <c r="P185" s="632"/>
      <c r="Q185" s="632"/>
      <c r="R185" s="632"/>
      <c r="S185" s="632"/>
      <c r="T185" s="632"/>
      <c r="U185" s="632"/>
      <c r="V185" s="632"/>
      <c r="W185" s="632"/>
      <c r="X185" s="632"/>
      <c r="Y185" s="632"/>
      <c r="Z185" s="632"/>
      <c r="AA185" s="632"/>
      <c r="AB185" s="632"/>
      <c r="AC185" s="632"/>
      <c r="AD185" s="632"/>
      <c r="AE185" s="632"/>
      <c r="AF185" s="632"/>
      <c r="AG185" s="632"/>
      <c r="AH185" s="632"/>
      <c r="AI185" s="632"/>
      <c r="AJ185" s="632"/>
      <c r="AK185" s="632"/>
      <c r="AL185" s="632"/>
      <c r="AM185" s="632"/>
      <c r="AN185" s="632"/>
      <c r="AO185" s="632"/>
      <c r="AP185" s="632"/>
      <c r="AQ185" s="632"/>
      <c r="AR185" s="632"/>
      <c r="AS185" s="632"/>
    </row>
    <row r="186" spans="16:45" ht="12.75">
      <c r="P186" s="632"/>
      <c r="Q186" s="632"/>
      <c r="R186" s="632"/>
      <c r="S186" s="632"/>
      <c r="T186" s="632"/>
      <c r="U186" s="632"/>
      <c r="V186" s="632"/>
      <c r="W186" s="632"/>
      <c r="X186" s="632"/>
      <c r="Y186" s="632"/>
      <c r="Z186" s="632"/>
      <c r="AA186" s="632"/>
      <c r="AB186" s="632"/>
      <c r="AC186" s="632"/>
      <c r="AD186" s="632"/>
      <c r="AE186" s="632"/>
      <c r="AF186" s="632"/>
      <c r="AG186" s="632"/>
      <c r="AH186" s="632"/>
      <c r="AI186" s="632"/>
      <c r="AJ186" s="632"/>
      <c r="AK186" s="632"/>
      <c r="AL186" s="632"/>
      <c r="AM186" s="632"/>
      <c r="AN186" s="632"/>
      <c r="AO186" s="632"/>
      <c r="AP186" s="632"/>
      <c r="AQ186" s="632"/>
      <c r="AR186" s="632"/>
      <c r="AS186" s="632"/>
    </row>
    <row r="187" spans="16:45" ht="12.75">
      <c r="P187" s="632"/>
      <c r="Q187" s="632"/>
      <c r="R187" s="632"/>
      <c r="S187" s="632"/>
      <c r="T187" s="632"/>
      <c r="U187" s="632"/>
      <c r="V187" s="632"/>
      <c r="W187" s="632"/>
      <c r="X187" s="632"/>
      <c r="Y187" s="632"/>
      <c r="Z187" s="632"/>
      <c r="AA187" s="632"/>
      <c r="AB187" s="632"/>
      <c r="AC187" s="632"/>
      <c r="AD187" s="632"/>
      <c r="AE187" s="632"/>
      <c r="AF187" s="632"/>
      <c r="AG187" s="632"/>
      <c r="AH187" s="632"/>
      <c r="AI187" s="632"/>
      <c r="AJ187" s="632"/>
      <c r="AK187" s="632"/>
      <c r="AL187" s="632"/>
      <c r="AM187" s="632"/>
      <c r="AN187" s="632"/>
      <c r="AO187" s="632"/>
      <c r="AP187" s="632"/>
      <c r="AQ187" s="632"/>
      <c r="AR187" s="632"/>
      <c r="AS187" s="632"/>
    </row>
    <row r="188" spans="16:45" ht="12.75">
      <c r="P188" s="632"/>
      <c r="Q188" s="632"/>
      <c r="R188" s="632"/>
      <c r="S188" s="632"/>
      <c r="T188" s="632"/>
      <c r="U188" s="632"/>
      <c r="V188" s="632"/>
      <c r="W188" s="632"/>
      <c r="X188" s="632"/>
      <c r="Y188" s="632"/>
      <c r="Z188" s="632"/>
      <c r="AA188" s="632"/>
      <c r="AB188" s="632"/>
      <c r="AC188" s="632"/>
      <c r="AD188" s="632"/>
      <c r="AE188" s="632"/>
      <c r="AF188" s="632"/>
      <c r="AG188" s="632"/>
      <c r="AH188" s="632"/>
      <c r="AI188" s="632"/>
      <c r="AJ188" s="632"/>
      <c r="AK188" s="632"/>
      <c r="AL188" s="632"/>
      <c r="AM188" s="632"/>
      <c r="AN188" s="632"/>
      <c r="AO188" s="632"/>
      <c r="AP188" s="632"/>
      <c r="AQ188" s="632"/>
      <c r="AR188" s="632"/>
      <c r="AS188" s="632"/>
    </row>
    <row r="189" spans="16:45" ht="12.75">
      <c r="P189" s="632"/>
      <c r="Q189" s="632"/>
      <c r="R189" s="632"/>
      <c r="S189" s="632"/>
      <c r="T189" s="632"/>
      <c r="U189" s="632"/>
      <c r="V189" s="632"/>
      <c r="W189" s="632"/>
      <c r="X189" s="632"/>
      <c r="Y189" s="632"/>
      <c r="Z189" s="632"/>
      <c r="AA189" s="632"/>
      <c r="AB189" s="632"/>
      <c r="AC189" s="632"/>
      <c r="AD189" s="632"/>
      <c r="AE189" s="632"/>
      <c r="AF189" s="632"/>
      <c r="AG189" s="632"/>
      <c r="AH189" s="632"/>
      <c r="AI189" s="632"/>
      <c r="AJ189" s="632"/>
      <c r="AK189" s="632"/>
      <c r="AL189" s="632"/>
      <c r="AM189" s="632"/>
      <c r="AN189" s="632"/>
      <c r="AO189" s="632"/>
      <c r="AP189" s="632"/>
      <c r="AQ189" s="632"/>
      <c r="AR189" s="632"/>
      <c r="AS189" s="632"/>
    </row>
    <row r="190" spans="16:45" ht="12.75">
      <c r="P190" s="632"/>
      <c r="Q190" s="632"/>
      <c r="R190" s="632"/>
      <c r="S190" s="632"/>
      <c r="T190" s="632"/>
      <c r="U190" s="632"/>
      <c r="V190" s="632"/>
      <c r="W190" s="632"/>
      <c r="X190" s="632"/>
      <c r="Y190" s="632"/>
      <c r="Z190" s="632"/>
      <c r="AA190" s="632"/>
      <c r="AB190" s="632"/>
      <c r="AC190" s="632"/>
      <c r="AD190" s="632"/>
      <c r="AE190" s="632"/>
      <c r="AF190" s="632"/>
      <c r="AG190" s="632"/>
      <c r="AH190" s="632"/>
      <c r="AI190" s="632"/>
      <c r="AJ190" s="632"/>
      <c r="AK190" s="632"/>
      <c r="AL190" s="632"/>
      <c r="AM190" s="632"/>
      <c r="AN190" s="632"/>
      <c r="AO190" s="632"/>
      <c r="AP190" s="632"/>
      <c r="AQ190" s="632"/>
      <c r="AR190" s="632"/>
      <c r="AS190" s="632"/>
    </row>
    <row r="191" spans="16:45" ht="12.75">
      <c r="P191" s="632"/>
      <c r="Q191" s="632"/>
      <c r="R191" s="632"/>
      <c r="S191" s="632"/>
      <c r="T191" s="632"/>
      <c r="U191" s="632"/>
      <c r="V191" s="632"/>
      <c r="W191" s="632"/>
      <c r="X191" s="632"/>
      <c r="Y191" s="632"/>
      <c r="Z191" s="632"/>
      <c r="AA191" s="632"/>
      <c r="AB191" s="632"/>
      <c r="AC191" s="632"/>
      <c r="AD191" s="632"/>
      <c r="AE191" s="632"/>
      <c r="AF191" s="632"/>
      <c r="AG191" s="632"/>
      <c r="AH191" s="632"/>
      <c r="AI191" s="632"/>
      <c r="AJ191" s="632"/>
      <c r="AK191" s="632"/>
      <c r="AL191" s="632"/>
      <c r="AM191" s="632"/>
      <c r="AN191" s="632"/>
      <c r="AO191" s="632"/>
      <c r="AP191" s="632"/>
      <c r="AQ191" s="632"/>
      <c r="AR191" s="632"/>
      <c r="AS191" s="632"/>
    </row>
    <row r="192" spans="16:45" ht="12.75">
      <c r="P192" s="632"/>
      <c r="Q192" s="632"/>
      <c r="R192" s="632"/>
      <c r="S192" s="632"/>
      <c r="T192" s="632"/>
      <c r="U192" s="632"/>
      <c r="V192" s="632"/>
      <c r="W192" s="632"/>
      <c r="X192" s="632"/>
      <c r="Y192" s="632"/>
      <c r="Z192" s="632"/>
      <c r="AA192" s="632"/>
      <c r="AB192" s="632"/>
      <c r="AC192" s="632"/>
      <c r="AD192" s="632"/>
      <c r="AE192" s="632"/>
      <c r="AF192" s="632"/>
      <c r="AG192" s="632"/>
      <c r="AH192" s="632"/>
      <c r="AI192" s="632"/>
      <c r="AJ192" s="632"/>
      <c r="AK192" s="632"/>
      <c r="AL192" s="632"/>
      <c r="AM192" s="632"/>
      <c r="AN192" s="632"/>
      <c r="AO192" s="632"/>
      <c r="AP192" s="632"/>
      <c r="AQ192" s="632"/>
      <c r="AR192" s="632"/>
      <c r="AS192" s="632"/>
    </row>
    <row r="193" spans="16:45" ht="12.75">
      <c r="P193" s="632"/>
      <c r="Q193" s="632"/>
      <c r="R193" s="632"/>
      <c r="S193" s="632"/>
      <c r="T193" s="632"/>
      <c r="U193" s="632"/>
      <c r="V193" s="632"/>
      <c r="W193" s="632"/>
      <c r="X193" s="632"/>
      <c r="Y193" s="632"/>
      <c r="Z193" s="632"/>
      <c r="AA193" s="632"/>
      <c r="AB193" s="632"/>
      <c r="AC193" s="632"/>
      <c r="AD193" s="632"/>
      <c r="AE193" s="632"/>
      <c r="AF193" s="632"/>
      <c r="AG193" s="632"/>
      <c r="AH193" s="632"/>
      <c r="AI193" s="632"/>
      <c r="AJ193" s="632"/>
      <c r="AK193" s="632"/>
      <c r="AL193" s="632"/>
      <c r="AM193" s="632"/>
      <c r="AN193" s="632"/>
      <c r="AO193" s="632"/>
      <c r="AP193" s="632"/>
      <c r="AQ193" s="632"/>
      <c r="AR193" s="632"/>
      <c r="AS193" s="632"/>
    </row>
    <row r="194" spans="16:45" ht="12.75">
      <c r="P194" s="632"/>
      <c r="Q194" s="632"/>
      <c r="R194" s="632"/>
      <c r="S194" s="632"/>
      <c r="T194" s="632"/>
      <c r="U194" s="632"/>
      <c r="V194" s="632"/>
      <c r="W194" s="632"/>
      <c r="X194" s="632"/>
      <c r="Y194" s="632"/>
      <c r="Z194" s="632"/>
      <c r="AA194" s="632"/>
      <c r="AB194" s="632"/>
      <c r="AC194" s="632"/>
      <c r="AD194" s="632"/>
      <c r="AE194" s="632"/>
      <c r="AF194" s="632"/>
      <c r="AG194" s="632"/>
      <c r="AH194" s="632"/>
      <c r="AI194" s="632"/>
      <c r="AJ194" s="632"/>
      <c r="AK194" s="632"/>
      <c r="AL194" s="632"/>
      <c r="AM194" s="632"/>
      <c r="AN194" s="632"/>
      <c r="AO194" s="632"/>
      <c r="AP194" s="632"/>
      <c r="AQ194" s="632"/>
      <c r="AR194" s="632"/>
      <c r="AS194" s="632"/>
    </row>
    <row r="195" spans="16:45" ht="12.75">
      <c r="P195" s="632"/>
      <c r="Q195" s="632"/>
      <c r="R195" s="632"/>
      <c r="S195" s="632"/>
      <c r="T195" s="632"/>
      <c r="U195" s="632"/>
      <c r="V195" s="632"/>
      <c r="W195" s="632"/>
      <c r="X195" s="632"/>
      <c r="Y195" s="632"/>
      <c r="Z195" s="632"/>
      <c r="AA195" s="632"/>
      <c r="AB195" s="632"/>
      <c r="AC195" s="632"/>
      <c r="AD195" s="632"/>
      <c r="AE195" s="632"/>
      <c r="AF195" s="632"/>
      <c r="AG195" s="632"/>
      <c r="AH195" s="632"/>
      <c r="AI195" s="632"/>
      <c r="AJ195" s="632"/>
      <c r="AK195" s="632"/>
      <c r="AL195" s="632"/>
      <c r="AM195" s="632"/>
      <c r="AN195" s="632"/>
      <c r="AO195" s="632"/>
      <c r="AP195" s="632"/>
      <c r="AQ195" s="632"/>
      <c r="AR195" s="632"/>
      <c r="AS195" s="632"/>
    </row>
    <row r="196" spans="16:45" ht="12.75">
      <c r="P196" s="632"/>
      <c r="Q196" s="632"/>
      <c r="R196" s="632"/>
      <c r="S196" s="632"/>
      <c r="T196" s="632"/>
      <c r="U196" s="632"/>
      <c r="V196" s="632"/>
      <c r="W196" s="632"/>
      <c r="X196" s="632"/>
      <c r="Y196" s="632"/>
      <c r="Z196" s="632"/>
      <c r="AA196" s="632"/>
      <c r="AB196" s="632"/>
      <c r="AC196" s="632"/>
      <c r="AD196" s="632"/>
      <c r="AE196" s="632"/>
      <c r="AF196" s="632"/>
      <c r="AG196" s="632"/>
      <c r="AH196" s="632"/>
      <c r="AI196" s="632"/>
      <c r="AJ196" s="632"/>
      <c r="AK196" s="632"/>
      <c r="AL196" s="632"/>
      <c r="AM196" s="632"/>
      <c r="AN196" s="632"/>
      <c r="AO196" s="632"/>
      <c r="AP196" s="632"/>
      <c r="AQ196" s="632"/>
      <c r="AR196" s="632"/>
      <c r="AS196" s="632"/>
    </row>
    <row r="197" spans="16:45" ht="12.75">
      <c r="P197" s="632"/>
      <c r="Q197" s="632"/>
      <c r="R197" s="632"/>
      <c r="S197" s="632"/>
      <c r="T197" s="632"/>
      <c r="U197" s="632"/>
      <c r="V197" s="632"/>
      <c r="W197" s="632"/>
      <c r="X197" s="632"/>
      <c r="Y197" s="632"/>
      <c r="Z197" s="632"/>
      <c r="AA197" s="632"/>
      <c r="AB197" s="632"/>
      <c r="AC197" s="632"/>
      <c r="AD197" s="632"/>
      <c r="AE197" s="632"/>
      <c r="AF197" s="632"/>
      <c r="AG197" s="632"/>
      <c r="AH197" s="632"/>
      <c r="AI197" s="632"/>
      <c r="AJ197" s="632"/>
      <c r="AK197" s="632"/>
      <c r="AL197" s="632"/>
      <c r="AM197" s="632"/>
      <c r="AN197" s="632"/>
      <c r="AO197" s="632"/>
      <c r="AP197" s="632"/>
      <c r="AQ197" s="632"/>
      <c r="AR197" s="632"/>
      <c r="AS197" s="632"/>
    </row>
    <row r="198" spans="16:45" ht="12.75">
      <c r="P198" s="632"/>
      <c r="Q198" s="632"/>
      <c r="R198" s="632"/>
      <c r="S198" s="632"/>
      <c r="T198" s="632"/>
      <c r="U198" s="632"/>
      <c r="V198" s="632"/>
      <c r="W198" s="632"/>
      <c r="X198" s="632"/>
      <c r="Y198" s="632"/>
      <c r="Z198" s="632"/>
      <c r="AA198" s="632"/>
      <c r="AB198" s="632"/>
      <c r="AC198" s="632"/>
      <c r="AD198" s="632"/>
      <c r="AE198" s="632"/>
      <c r="AF198" s="632"/>
      <c r="AG198" s="632"/>
      <c r="AH198" s="632"/>
      <c r="AI198" s="632"/>
      <c r="AJ198" s="632"/>
      <c r="AK198" s="632"/>
      <c r="AL198" s="632"/>
      <c r="AM198" s="632"/>
      <c r="AN198" s="632"/>
      <c r="AO198" s="632"/>
      <c r="AP198" s="632"/>
      <c r="AQ198" s="632"/>
      <c r="AR198" s="632"/>
      <c r="AS198" s="632"/>
    </row>
    <row r="199" spans="16:45" ht="12.75">
      <c r="P199" s="632"/>
      <c r="Q199" s="632"/>
      <c r="R199" s="632"/>
      <c r="S199" s="632"/>
      <c r="T199" s="632"/>
      <c r="U199" s="632"/>
      <c r="V199" s="632"/>
      <c r="W199" s="632"/>
      <c r="X199" s="632"/>
      <c r="Y199" s="632"/>
      <c r="Z199" s="632"/>
      <c r="AA199" s="632"/>
      <c r="AB199" s="632"/>
      <c r="AC199" s="632"/>
      <c r="AD199" s="632"/>
      <c r="AE199" s="632"/>
      <c r="AF199" s="632"/>
      <c r="AG199" s="632"/>
      <c r="AH199" s="632"/>
      <c r="AI199" s="632"/>
      <c r="AJ199" s="632"/>
      <c r="AK199" s="632"/>
      <c r="AL199" s="632"/>
      <c r="AM199" s="632"/>
      <c r="AN199" s="632"/>
      <c r="AO199" s="632"/>
      <c r="AP199" s="632"/>
      <c r="AQ199" s="632"/>
      <c r="AR199" s="632"/>
      <c r="AS199" s="632"/>
    </row>
    <row r="200" spans="16:45" ht="12.75">
      <c r="P200" s="632"/>
      <c r="Q200" s="632"/>
      <c r="R200" s="632"/>
      <c r="S200" s="632"/>
      <c r="T200" s="632"/>
      <c r="U200" s="632"/>
      <c r="V200" s="632"/>
      <c r="W200" s="632"/>
      <c r="X200" s="632"/>
      <c r="Y200" s="632"/>
      <c r="Z200" s="632"/>
      <c r="AA200" s="632"/>
      <c r="AB200" s="632"/>
      <c r="AC200" s="632"/>
      <c r="AD200" s="632"/>
      <c r="AE200" s="632"/>
      <c r="AF200" s="632"/>
      <c r="AG200" s="632"/>
      <c r="AH200" s="632"/>
      <c r="AI200" s="632"/>
      <c r="AJ200" s="632"/>
      <c r="AK200" s="632"/>
      <c r="AL200" s="632"/>
      <c r="AM200" s="632"/>
      <c r="AN200" s="632"/>
      <c r="AO200" s="632"/>
      <c r="AP200" s="632"/>
      <c r="AQ200" s="632"/>
      <c r="AR200" s="632"/>
      <c r="AS200" s="632"/>
    </row>
    <row r="201" spans="16:45" ht="12.75">
      <c r="P201" s="632"/>
      <c r="Q201" s="632"/>
      <c r="R201" s="632"/>
      <c r="S201" s="632"/>
      <c r="T201" s="632"/>
      <c r="U201" s="632"/>
      <c r="V201" s="632"/>
      <c r="W201" s="632"/>
      <c r="X201" s="632"/>
      <c r="Y201" s="632"/>
      <c r="Z201" s="632"/>
      <c r="AA201" s="632"/>
      <c r="AB201" s="632"/>
      <c r="AC201" s="632"/>
      <c r="AD201" s="632"/>
      <c r="AE201" s="632"/>
      <c r="AF201" s="632"/>
      <c r="AG201" s="632"/>
      <c r="AH201" s="632"/>
      <c r="AI201" s="632"/>
      <c r="AJ201" s="632"/>
      <c r="AK201" s="632"/>
      <c r="AL201" s="632"/>
      <c r="AM201" s="632"/>
      <c r="AN201" s="632"/>
      <c r="AO201" s="632"/>
      <c r="AP201" s="632"/>
      <c r="AQ201" s="632"/>
      <c r="AR201" s="632"/>
      <c r="AS201" s="632"/>
    </row>
    <row r="202" spans="16:45" ht="12.75">
      <c r="P202" s="632"/>
      <c r="Q202" s="632"/>
      <c r="R202" s="632"/>
      <c r="S202" s="632"/>
      <c r="T202" s="632"/>
      <c r="U202" s="632"/>
      <c r="V202" s="632"/>
      <c r="W202" s="632"/>
      <c r="X202" s="632"/>
      <c r="Y202" s="632"/>
      <c r="Z202" s="632"/>
      <c r="AA202" s="632"/>
      <c r="AB202" s="632"/>
      <c r="AC202" s="632"/>
      <c r="AD202" s="632"/>
      <c r="AE202" s="632"/>
      <c r="AF202" s="632"/>
      <c r="AG202" s="632"/>
      <c r="AH202" s="632"/>
      <c r="AI202" s="632"/>
      <c r="AJ202" s="632"/>
      <c r="AK202" s="632"/>
      <c r="AL202" s="632"/>
      <c r="AM202" s="632"/>
      <c r="AN202" s="632"/>
      <c r="AO202" s="632"/>
      <c r="AP202" s="632"/>
      <c r="AQ202" s="632"/>
      <c r="AR202" s="632"/>
      <c r="AS202" s="632"/>
    </row>
  </sheetData>
  <sheetProtection password="9C9F" sheet="1" objects="1" scenarios="1" formatCells="0" formatColumns="0" formatRows="0"/>
  <conditionalFormatting sqref="G43">
    <cfRule type="expression" priority="1" dxfId="0" stopIfTrue="1">
      <formula>$G$36&lt;0</formula>
    </cfRule>
  </conditionalFormatting>
  <conditionalFormatting sqref="G31">
    <cfRule type="expression" priority="2" dxfId="2" stopIfTrue="1">
      <formula>$G$37&lt;$G$36</formula>
    </cfRule>
  </conditionalFormatting>
  <conditionalFormatting sqref="B33:H35">
    <cfRule type="expression" priority="3" dxfId="3" stopIfTrue="1">
      <formula>$G$36&gt;=$G$37</formula>
    </cfRule>
  </conditionalFormatting>
  <conditionalFormatting sqref="B32:H32">
    <cfRule type="expression" priority="4" dxfId="4" stopIfTrue="1">
      <formula>$G$36&gt;=$G$37</formula>
    </cfRule>
  </conditionalFormatting>
  <conditionalFormatting sqref="G14">
    <cfRule type="expression" priority="5" dxfId="2" stopIfTrue="1">
      <formula>$G$11&lt;3</formula>
    </cfRule>
  </conditionalFormatting>
  <conditionalFormatting sqref="G13">
    <cfRule type="expression" priority="6" dxfId="2" stopIfTrue="1">
      <formula>$G$11&lt;2</formula>
    </cfRule>
  </conditionalFormatting>
  <hyperlinks>
    <hyperlink ref="D23" location="'Tax Withholding'!E85" tooltip="Click to view complete list of Tax Credits" display="click to view complete list"/>
    <hyperlink ref="D22" location="'Tax Withholding'!E65" tooltip="Click to view complete list of Adjustments" display="click to view complete list"/>
    <hyperlink ref="B61:C61" location="'Tax Withholding'!A1" display="click here to return to top of page"/>
    <hyperlink ref="B61:D61" location="'Tax Withholding'!A1" tooltip="Click to return to Deductions, Adjustments &amp; Credits" display="click here to return to Deductions, Adjustments &amp; Credits"/>
    <hyperlink ref="B81:C81" location="'Tax Withholding'!A1" display="click here to return to top of page"/>
    <hyperlink ref="B81:D81" location="'Tax Withholding'!A1" tooltip="Click to return to Deductions, Adjustments &amp; Credits" display="click here to return to Deductions, Adjustments &amp; Credits"/>
  </hyperlinks>
  <printOptions/>
  <pageMargins left="0.49" right="0.42" top="1" bottom="1" header="0.5" footer="0.5"/>
  <pageSetup fitToHeight="1" fitToWidth="1" horizontalDpi="600" verticalDpi="600" orientation="portrait" scale="76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A1:AR165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6.00390625" style="52" customWidth="1"/>
    <col min="2" max="2" width="3.421875" style="52" customWidth="1"/>
    <col min="3" max="3" width="13.00390625" style="52" customWidth="1"/>
    <col min="4" max="4" width="2.57421875" style="52" customWidth="1"/>
    <col min="5" max="5" width="4.140625" style="52" customWidth="1"/>
    <col min="6" max="6" width="2.421875" style="52" customWidth="1"/>
    <col min="7" max="7" width="6.7109375" style="52" customWidth="1"/>
    <col min="8" max="8" width="3.28125" style="52" customWidth="1"/>
    <col min="9" max="9" width="4.140625" style="52" customWidth="1"/>
    <col min="10" max="10" width="7.28125" style="52" customWidth="1"/>
    <col min="11" max="11" width="4.140625" style="52" customWidth="1"/>
    <col min="12" max="12" width="16.57421875" style="52" customWidth="1"/>
    <col min="13" max="13" width="11.57421875" style="52" customWidth="1"/>
    <col min="14" max="14" width="5.140625" style="52" customWidth="1"/>
    <col min="15" max="15" width="3.421875" style="52" customWidth="1"/>
    <col min="16" max="16" width="6.7109375" style="52" customWidth="1"/>
    <col min="17" max="17" width="5.140625" style="52" customWidth="1"/>
    <col min="18" max="18" width="3.57421875" style="52" customWidth="1"/>
    <col min="19" max="19" width="2.28125" style="52" customWidth="1"/>
    <col min="20" max="20" width="4.140625" style="52" customWidth="1"/>
    <col min="21" max="21" width="14.421875" style="52" customWidth="1"/>
    <col min="22" max="22" width="5.140625" style="52" customWidth="1"/>
    <col min="23" max="23" width="3.28125" style="52" customWidth="1"/>
    <col min="24" max="30" width="9.140625" style="52" customWidth="1"/>
    <col min="31" max="33" width="9.140625" style="468" customWidth="1"/>
    <col min="34" max="34" width="6.8515625" style="468" customWidth="1"/>
    <col min="35" max="36" width="9.140625" style="468" customWidth="1"/>
    <col min="37" max="16384" width="9.140625" style="52" customWidth="1"/>
  </cols>
  <sheetData>
    <row r="1" spans="1:3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J1" s="474"/>
      <c r="AK1" s="474"/>
    </row>
    <row r="2" spans="1:3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J2" s="474"/>
      <c r="AK2" s="474"/>
    </row>
    <row r="3" spans="1:37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J3" s="474"/>
      <c r="AK3" s="474"/>
    </row>
    <row r="4" spans="1:37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J4" s="474"/>
      <c r="AK4" s="474"/>
    </row>
    <row r="5" spans="1:43" ht="34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637"/>
      <c r="Y5" s="637"/>
      <c r="Z5" s="637"/>
      <c r="AA5" s="637"/>
      <c r="AB5" s="637"/>
      <c r="AC5" s="637"/>
      <c r="AD5" s="637"/>
      <c r="AE5" s="632"/>
      <c r="AF5" s="632"/>
      <c r="AG5" s="632"/>
      <c r="AH5" s="632"/>
      <c r="AI5" s="632"/>
      <c r="AJ5" s="632"/>
      <c r="AK5" s="632"/>
      <c r="AL5" s="632"/>
      <c r="AM5" s="632"/>
      <c r="AN5" s="632"/>
      <c r="AO5" s="632"/>
      <c r="AP5" s="632"/>
      <c r="AQ5" s="632"/>
    </row>
    <row r="6" spans="1:44" ht="12.75">
      <c r="A6" s="1"/>
      <c r="B6" s="426"/>
      <c r="C6" s="427"/>
      <c r="D6" s="427"/>
      <c r="E6" s="427"/>
      <c r="F6" s="428"/>
      <c r="G6" s="428"/>
      <c r="H6" s="429"/>
      <c r="I6" s="429"/>
      <c r="J6" s="429"/>
      <c r="K6" s="429"/>
      <c r="L6" s="430"/>
      <c r="M6" s="431"/>
      <c r="N6" s="431"/>
      <c r="O6" s="431"/>
      <c r="P6" s="429"/>
      <c r="Q6" s="429"/>
      <c r="R6" s="429"/>
      <c r="S6" s="429"/>
      <c r="T6" s="429"/>
      <c r="U6" s="429"/>
      <c r="V6" s="429"/>
      <c r="W6" s="432"/>
      <c r="X6" s="637"/>
      <c r="Y6" s="637"/>
      <c r="Z6" s="637"/>
      <c r="AA6" s="637"/>
      <c r="AB6" s="637"/>
      <c r="AC6" s="637"/>
      <c r="AD6" s="637"/>
      <c r="AE6" s="475" t="b">
        <v>1</v>
      </c>
      <c r="AK6" s="468"/>
      <c r="AL6" s="468"/>
      <c r="AM6" s="468"/>
      <c r="AN6" s="468"/>
      <c r="AO6" s="468"/>
      <c r="AP6" s="468"/>
      <c r="AQ6" s="468"/>
      <c r="AR6" s="468"/>
    </row>
    <row r="7" spans="1:44" ht="25.5" customHeight="1" thickBot="1">
      <c r="A7" s="1"/>
      <c r="B7" s="433"/>
      <c r="C7" s="842">
        <v>1040</v>
      </c>
      <c r="D7" s="843"/>
      <c r="E7" s="65"/>
      <c r="F7" s="66" t="s">
        <v>98</v>
      </c>
      <c r="G7" s="67"/>
      <c r="H7" s="67"/>
      <c r="I7" s="67"/>
      <c r="J7" s="67"/>
      <c r="K7" s="67"/>
      <c r="L7" s="67"/>
      <c r="M7" s="844">
        <v>2006</v>
      </c>
      <c r="N7" s="845"/>
      <c r="O7" s="68"/>
      <c r="P7" s="69" t="s">
        <v>99</v>
      </c>
      <c r="Q7" s="70"/>
      <c r="R7" s="71"/>
      <c r="S7" s="71"/>
      <c r="T7" s="70"/>
      <c r="U7" s="70"/>
      <c r="V7" s="70"/>
      <c r="W7" s="434"/>
      <c r="X7" s="637"/>
      <c r="Y7" s="637"/>
      <c r="Z7" s="637"/>
      <c r="AA7" s="637"/>
      <c r="AB7" s="637"/>
      <c r="AC7" s="637"/>
      <c r="AD7" s="637"/>
      <c r="AK7" s="468"/>
      <c r="AL7" s="468"/>
      <c r="AM7" s="468"/>
      <c r="AN7" s="468"/>
      <c r="AO7" s="468"/>
      <c r="AP7" s="468"/>
      <c r="AQ7" s="468"/>
      <c r="AR7" s="468"/>
    </row>
    <row r="8" spans="1:44" ht="14.25" thickBot="1" thickTop="1">
      <c r="A8" s="1"/>
      <c r="B8" s="433"/>
      <c r="C8" s="72"/>
      <c r="D8" s="72"/>
      <c r="E8" s="72"/>
      <c r="F8" s="73"/>
      <c r="G8" s="74" t="s">
        <v>447</v>
      </c>
      <c r="H8" s="75"/>
      <c r="I8" s="75"/>
      <c r="J8" s="75"/>
      <c r="K8" s="75"/>
      <c r="L8" s="75"/>
      <c r="M8" s="76"/>
      <c r="N8" s="77" t="s">
        <v>448</v>
      </c>
      <c r="O8" s="77"/>
      <c r="P8" s="76"/>
      <c r="Q8" s="78" t="s">
        <v>100</v>
      </c>
      <c r="R8" s="73"/>
      <c r="S8" s="73"/>
      <c r="T8" s="79" t="s">
        <v>101</v>
      </c>
      <c r="U8" s="79"/>
      <c r="V8" s="80"/>
      <c r="W8" s="435"/>
      <c r="X8" s="637"/>
      <c r="Y8" s="637"/>
      <c r="Z8" s="637"/>
      <c r="AA8" s="637"/>
      <c r="AB8" s="637"/>
      <c r="AC8" s="637"/>
      <c r="AD8" s="637"/>
      <c r="AK8" s="468"/>
      <c r="AL8" s="468"/>
      <c r="AM8" s="468"/>
      <c r="AN8" s="468"/>
      <c r="AO8" s="468"/>
      <c r="AP8" s="468"/>
      <c r="AQ8" s="468"/>
      <c r="AR8" s="468"/>
    </row>
    <row r="9" spans="1:44" ht="13.5" customHeight="1">
      <c r="A9" s="1"/>
      <c r="B9" s="433"/>
      <c r="C9" s="81" t="s">
        <v>102</v>
      </c>
      <c r="D9" s="81"/>
      <c r="E9" s="82"/>
      <c r="F9" s="83"/>
      <c r="G9" s="84" t="s">
        <v>103</v>
      </c>
      <c r="H9" s="85"/>
      <c r="I9" s="85"/>
      <c r="J9" s="85"/>
      <c r="K9" s="85"/>
      <c r="L9" s="85"/>
      <c r="M9" s="86" t="s">
        <v>104</v>
      </c>
      <c r="N9" s="85"/>
      <c r="O9" s="85"/>
      <c r="P9" s="85"/>
      <c r="Q9" s="85"/>
      <c r="R9" s="87"/>
      <c r="S9" s="87" t="s">
        <v>105</v>
      </c>
      <c r="T9" s="88"/>
      <c r="U9" s="89"/>
      <c r="V9" s="90"/>
      <c r="W9" s="435"/>
      <c r="X9" s="637"/>
      <c r="Y9" s="637"/>
      <c r="Z9" s="637"/>
      <c r="AA9" s="637"/>
      <c r="AB9" s="637"/>
      <c r="AC9" s="637"/>
      <c r="AD9" s="637"/>
      <c r="AK9" s="468"/>
      <c r="AL9" s="468"/>
      <c r="AM9" s="468"/>
      <c r="AN9" s="468"/>
      <c r="AO9" s="468"/>
      <c r="AP9" s="468"/>
      <c r="AQ9" s="468"/>
      <c r="AR9" s="468"/>
    </row>
    <row r="10" spans="1:44" ht="15" customHeight="1" thickBot="1">
      <c r="A10" s="1"/>
      <c r="B10" s="433"/>
      <c r="C10" s="816" t="s">
        <v>106</v>
      </c>
      <c r="D10" s="92"/>
      <c r="E10" s="82"/>
      <c r="F10" s="836"/>
      <c r="G10" s="837"/>
      <c r="H10" s="837"/>
      <c r="I10" s="837"/>
      <c r="J10" s="837"/>
      <c r="K10" s="837"/>
      <c r="L10" s="838"/>
      <c r="M10" s="828"/>
      <c r="N10" s="829"/>
      <c r="O10" s="829"/>
      <c r="P10" s="829"/>
      <c r="Q10" s="829"/>
      <c r="R10" s="93"/>
      <c r="S10" s="817"/>
      <c r="T10" s="818"/>
      <c r="U10" s="819"/>
      <c r="V10" s="94"/>
      <c r="W10" s="436"/>
      <c r="X10" s="637"/>
      <c r="Y10" s="637"/>
      <c r="Z10" s="637"/>
      <c r="AA10" s="637"/>
      <c r="AB10" s="637"/>
      <c r="AC10" s="637"/>
      <c r="AD10" s="637"/>
      <c r="AK10" s="468"/>
      <c r="AL10" s="468"/>
      <c r="AM10" s="468"/>
      <c r="AN10" s="468"/>
      <c r="AO10" s="468"/>
      <c r="AP10" s="468"/>
      <c r="AQ10" s="468"/>
      <c r="AR10" s="468"/>
    </row>
    <row r="11" spans="1:44" ht="10.5" customHeight="1">
      <c r="A11" s="1"/>
      <c r="B11" s="433"/>
      <c r="C11" s="815"/>
      <c r="D11" s="95"/>
      <c r="E11" s="82"/>
      <c r="F11" s="83"/>
      <c r="G11" s="84" t="s">
        <v>107</v>
      </c>
      <c r="H11" s="96"/>
      <c r="I11" s="96"/>
      <c r="J11" s="96"/>
      <c r="K11" s="96"/>
      <c r="L11" s="96"/>
      <c r="M11" s="86" t="s">
        <v>104</v>
      </c>
      <c r="N11" s="96"/>
      <c r="O11" s="96"/>
      <c r="P11" s="96"/>
      <c r="Q11" s="96"/>
      <c r="R11" s="87"/>
      <c r="S11" s="87" t="s">
        <v>108</v>
      </c>
      <c r="T11" s="97"/>
      <c r="U11" s="98"/>
      <c r="V11" s="99"/>
      <c r="W11" s="436"/>
      <c r="X11" s="637"/>
      <c r="Y11" s="637"/>
      <c r="Z11" s="637"/>
      <c r="AA11" s="637"/>
      <c r="AB11" s="637"/>
      <c r="AC11" s="637"/>
      <c r="AD11" s="637"/>
      <c r="AK11" s="468"/>
      <c r="AL11" s="468"/>
      <c r="AM11" s="468"/>
      <c r="AN11" s="468"/>
      <c r="AO11" s="468"/>
      <c r="AP11" s="468"/>
      <c r="AQ11" s="468"/>
      <c r="AR11" s="468"/>
    </row>
    <row r="12" spans="1:44" ht="15" customHeight="1" thickBot="1">
      <c r="A12" s="1"/>
      <c r="B12" s="433"/>
      <c r="C12" s="809" t="s">
        <v>109</v>
      </c>
      <c r="D12" s="100"/>
      <c r="E12" s="82"/>
      <c r="F12" s="836"/>
      <c r="G12" s="837"/>
      <c r="H12" s="837"/>
      <c r="I12" s="837"/>
      <c r="J12" s="837"/>
      <c r="K12" s="837"/>
      <c r="L12" s="838"/>
      <c r="M12" s="828"/>
      <c r="N12" s="834"/>
      <c r="O12" s="834"/>
      <c r="P12" s="834"/>
      <c r="Q12" s="834"/>
      <c r="R12" s="101"/>
      <c r="S12" s="817"/>
      <c r="T12" s="818"/>
      <c r="U12" s="819"/>
      <c r="V12" s="102"/>
      <c r="W12" s="437"/>
      <c r="X12" s="637"/>
      <c r="Y12" s="637"/>
      <c r="Z12" s="637"/>
      <c r="AA12" s="637"/>
      <c r="AB12" s="637"/>
      <c r="AC12" s="637"/>
      <c r="AD12" s="637"/>
      <c r="AK12" s="468"/>
      <c r="AL12" s="468"/>
      <c r="AM12" s="468"/>
      <c r="AN12" s="468"/>
      <c r="AO12" s="468"/>
      <c r="AP12" s="468"/>
      <c r="AQ12" s="468"/>
      <c r="AR12" s="468"/>
    </row>
    <row r="13" spans="1:44" ht="15" customHeight="1">
      <c r="A13" s="1"/>
      <c r="B13" s="433"/>
      <c r="C13" s="785"/>
      <c r="D13" s="95"/>
      <c r="E13" s="82"/>
      <c r="F13" s="83"/>
      <c r="G13" s="103" t="s">
        <v>110</v>
      </c>
      <c r="H13" s="103"/>
      <c r="I13" s="103"/>
      <c r="J13" s="103"/>
      <c r="K13" s="103"/>
      <c r="L13" s="103"/>
      <c r="M13" s="103"/>
      <c r="N13" s="103"/>
      <c r="O13" s="103"/>
      <c r="P13" s="104" t="s">
        <v>111</v>
      </c>
      <c r="Q13" s="103"/>
      <c r="R13" s="72"/>
      <c r="S13" s="849" t="s">
        <v>112</v>
      </c>
      <c r="T13" s="849"/>
      <c r="U13" s="850"/>
      <c r="V13" s="105"/>
      <c r="W13" s="437"/>
      <c r="X13" s="848"/>
      <c r="Y13" s="848"/>
      <c r="Z13" s="637"/>
      <c r="AA13" s="637"/>
      <c r="AB13" s="637"/>
      <c r="AC13" s="637"/>
      <c r="AD13" s="637"/>
      <c r="AK13" s="468"/>
      <c r="AL13" s="468"/>
      <c r="AM13" s="468"/>
      <c r="AN13" s="468"/>
      <c r="AO13" s="468"/>
      <c r="AP13" s="468"/>
      <c r="AQ13" s="468"/>
      <c r="AR13" s="468"/>
    </row>
    <row r="14" spans="1:44" ht="13.5" customHeight="1" thickBot="1">
      <c r="A14" s="1"/>
      <c r="B14" s="433"/>
      <c r="C14" s="816" t="s">
        <v>113</v>
      </c>
      <c r="D14" s="91"/>
      <c r="E14" s="82"/>
      <c r="F14" s="836"/>
      <c r="G14" s="837"/>
      <c r="H14" s="837"/>
      <c r="I14" s="837"/>
      <c r="J14" s="837"/>
      <c r="K14" s="837"/>
      <c r="L14" s="837"/>
      <c r="M14" s="837"/>
      <c r="N14" s="837"/>
      <c r="O14" s="838"/>
      <c r="P14" s="851"/>
      <c r="Q14" s="852"/>
      <c r="R14" s="72"/>
      <c r="S14" s="72"/>
      <c r="T14" s="855" t="s">
        <v>231</v>
      </c>
      <c r="U14" s="856"/>
      <c r="V14" s="107"/>
      <c r="W14" s="437"/>
      <c r="X14" s="637"/>
      <c r="Y14" s="637"/>
      <c r="Z14" s="637"/>
      <c r="AA14" s="637"/>
      <c r="AB14" s="637"/>
      <c r="AC14" s="637"/>
      <c r="AD14" s="637"/>
      <c r="AK14" s="468"/>
      <c r="AL14" s="468"/>
      <c r="AM14" s="468"/>
      <c r="AN14" s="468"/>
      <c r="AO14" s="468"/>
      <c r="AP14" s="468"/>
      <c r="AQ14" s="468"/>
      <c r="AR14" s="468"/>
    </row>
    <row r="15" spans="1:44" ht="11.25" customHeight="1">
      <c r="A15" s="1"/>
      <c r="B15" s="433"/>
      <c r="C15" s="816"/>
      <c r="D15" s="91"/>
      <c r="E15" s="82"/>
      <c r="F15" s="83"/>
      <c r="G15" s="103" t="s">
        <v>114</v>
      </c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72"/>
      <c r="S15" s="72"/>
      <c r="T15" s="856"/>
      <c r="U15" s="856"/>
      <c r="V15" s="108"/>
      <c r="W15" s="437"/>
      <c r="X15" s="637"/>
      <c r="Y15" s="637"/>
      <c r="Z15" s="637"/>
      <c r="AA15" s="637"/>
      <c r="AB15" s="637"/>
      <c r="AC15" s="637"/>
      <c r="AD15" s="637"/>
      <c r="AK15" s="468"/>
      <c r="AL15" s="468"/>
      <c r="AM15" s="468"/>
      <c r="AN15" s="468"/>
      <c r="AO15" s="468"/>
      <c r="AP15" s="468"/>
      <c r="AQ15" s="468"/>
      <c r="AR15" s="468"/>
    </row>
    <row r="16" spans="1:44" ht="12" customHeight="1">
      <c r="A16" s="1"/>
      <c r="B16" s="433"/>
      <c r="C16" s="816"/>
      <c r="D16" s="91"/>
      <c r="E16" s="82"/>
      <c r="F16" s="853"/>
      <c r="G16" s="854"/>
      <c r="H16" s="854"/>
      <c r="I16" s="854"/>
      <c r="J16" s="854"/>
      <c r="K16" s="854"/>
      <c r="L16" s="854"/>
      <c r="M16" s="854"/>
      <c r="N16" s="854"/>
      <c r="O16" s="854"/>
      <c r="P16" s="854"/>
      <c r="Q16" s="854"/>
      <c r="R16" s="109"/>
      <c r="S16" s="110"/>
      <c r="T16" s="857"/>
      <c r="U16" s="857"/>
      <c r="V16" s="111"/>
      <c r="W16" s="437"/>
      <c r="X16" s="637"/>
      <c r="Y16" s="637"/>
      <c r="Z16" s="637"/>
      <c r="AA16" s="637"/>
      <c r="AB16" s="637"/>
      <c r="AC16" s="637"/>
      <c r="AD16" s="637"/>
      <c r="AK16" s="468"/>
      <c r="AL16" s="468"/>
      <c r="AM16" s="468"/>
      <c r="AN16" s="468"/>
      <c r="AO16" s="468"/>
      <c r="AP16" s="468"/>
      <c r="AQ16" s="468"/>
      <c r="AR16" s="468"/>
    </row>
    <row r="17" spans="1:44" ht="10.5" customHeight="1">
      <c r="A17" s="1"/>
      <c r="B17" s="433"/>
      <c r="C17" s="112" t="s">
        <v>115</v>
      </c>
      <c r="D17" s="113"/>
      <c r="E17" s="114"/>
      <c r="F17" s="83"/>
      <c r="G17" s="835"/>
      <c r="H17" s="835"/>
      <c r="I17" s="835"/>
      <c r="J17" s="835"/>
      <c r="K17" s="835"/>
      <c r="L17" s="835"/>
      <c r="M17" s="835"/>
      <c r="N17" s="835"/>
      <c r="O17" s="835"/>
      <c r="P17" s="835"/>
      <c r="Q17" s="109"/>
      <c r="R17" s="115"/>
      <c r="S17" s="116"/>
      <c r="T17" s="846" t="s">
        <v>116</v>
      </c>
      <c r="U17" s="846"/>
      <c r="V17" s="117"/>
      <c r="W17" s="437"/>
      <c r="X17" s="637"/>
      <c r="Y17" s="637"/>
      <c r="Z17" s="637"/>
      <c r="AA17" s="637"/>
      <c r="AB17" s="637"/>
      <c r="AC17" s="637"/>
      <c r="AD17" s="637"/>
      <c r="AK17" s="468"/>
      <c r="AL17" s="468"/>
      <c r="AM17" s="468"/>
      <c r="AN17" s="468"/>
      <c r="AO17" s="468"/>
      <c r="AP17" s="468"/>
      <c r="AQ17" s="468"/>
      <c r="AR17" s="468"/>
    </row>
    <row r="18" spans="1:44" ht="11.25" customHeight="1">
      <c r="A18" s="1"/>
      <c r="B18" s="433"/>
      <c r="C18" s="800" t="s">
        <v>232</v>
      </c>
      <c r="D18" s="801"/>
      <c r="E18" s="801"/>
      <c r="F18" s="118"/>
      <c r="G18" s="119" t="s">
        <v>233</v>
      </c>
      <c r="H18" s="120"/>
      <c r="I18" s="120"/>
      <c r="J18" s="120"/>
      <c r="K18" s="120"/>
      <c r="L18" s="120"/>
      <c r="M18" s="120"/>
      <c r="N18" s="120"/>
      <c r="O18" s="120"/>
      <c r="P18" s="120"/>
      <c r="Q18" s="121"/>
      <c r="R18" s="115"/>
      <c r="S18" s="114"/>
      <c r="T18" s="847"/>
      <c r="U18" s="847"/>
      <c r="V18" s="114"/>
      <c r="W18" s="437"/>
      <c r="X18" s="637"/>
      <c r="Y18" s="637"/>
      <c r="Z18" s="637"/>
      <c r="AA18" s="637"/>
      <c r="AB18" s="637"/>
      <c r="AC18" s="637"/>
      <c r="AD18" s="637"/>
      <c r="AK18" s="468"/>
      <c r="AL18" s="468"/>
      <c r="AM18" s="468"/>
      <c r="AN18" s="468"/>
      <c r="AO18" s="468"/>
      <c r="AP18" s="468"/>
      <c r="AQ18" s="468"/>
      <c r="AR18" s="468"/>
    </row>
    <row r="19" spans="1:44" ht="12" customHeight="1">
      <c r="A19" s="1"/>
      <c r="B19" s="433"/>
      <c r="C19" s="801"/>
      <c r="D19" s="801"/>
      <c r="E19" s="801"/>
      <c r="F19" s="122"/>
      <c r="G19" s="123" t="s">
        <v>234</v>
      </c>
      <c r="H19" s="120"/>
      <c r="I19" s="120"/>
      <c r="J19" s="120"/>
      <c r="K19" s="120"/>
      <c r="L19" s="120"/>
      <c r="M19" s="120"/>
      <c r="N19" s="120"/>
      <c r="O19" s="120"/>
      <c r="P19" s="120"/>
      <c r="Q19" s="121"/>
      <c r="R19" s="115"/>
      <c r="S19" s="115"/>
      <c r="T19" s="115" t="s">
        <v>117</v>
      </c>
      <c r="U19" s="115"/>
      <c r="V19" s="115"/>
      <c r="W19" s="437"/>
      <c r="X19" s="637"/>
      <c r="Y19" s="637"/>
      <c r="Z19" s="637"/>
      <c r="AA19" s="637"/>
      <c r="AB19" s="637"/>
      <c r="AC19" s="637"/>
      <c r="AD19" s="637"/>
      <c r="AE19" s="475" t="b">
        <v>0</v>
      </c>
      <c r="AF19" s="475" t="b">
        <v>0</v>
      </c>
      <c r="AG19" s="475" t="b">
        <v>0</v>
      </c>
      <c r="AH19" s="475" t="b">
        <v>0</v>
      </c>
      <c r="AK19" s="468"/>
      <c r="AL19" s="468"/>
      <c r="AM19" s="468"/>
      <c r="AN19" s="468"/>
      <c r="AO19" s="468"/>
      <c r="AP19" s="468"/>
      <c r="AQ19" s="468"/>
      <c r="AR19" s="468"/>
    </row>
    <row r="20" spans="1:44" ht="3" customHeight="1" thickBot="1">
      <c r="A20" s="1"/>
      <c r="B20" s="433"/>
      <c r="C20" s="124"/>
      <c r="D20" s="124"/>
      <c r="E20" s="125"/>
      <c r="F20" s="126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8"/>
      <c r="R20" s="128"/>
      <c r="S20" s="128"/>
      <c r="T20" s="128"/>
      <c r="U20" s="128"/>
      <c r="V20" s="128"/>
      <c r="W20" s="438"/>
      <c r="X20" s="637"/>
      <c r="Y20" s="637"/>
      <c r="Z20" s="637"/>
      <c r="AA20" s="637"/>
      <c r="AB20" s="637"/>
      <c r="AC20" s="637"/>
      <c r="AD20" s="637"/>
      <c r="AE20" s="475"/>
      <c r="AF20" s="475"/>
      <c r="AK20" s="468"/>
      <c r="AL20" s="468"/>
      <c r="AM20" s="468"/>
      <c r="AN20" s="468"/>
      <c r="AO20" s="468"/>
      <c r="AP20" s="468"/>
      <c r="AQ20" s="468"/>
      <c r="AR20" s="468"/>
    </row>
    <row r="21" spans="1:44" ht="5.25" customHeight="1">
      <c r="A21" s="1"/>
      <c r="B21" s="433"/>
      <c r="C21" s="72"/>
      <c r="D21" s="72"/>
      <c r="E21" s="129"/>
      <c r="F21" s="83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1"/>
      <c r="R21" s="130"/>
      <c r="S21" s="130"/>
      <c r="T21" s="130"/>
      <c r="U21" s="115"/>
      <c r="V21" s="131"/>
      <c r="W21" s="438"/>
      <c r="X21" s="637"/>
      <c r="Y21" s="637"/>
      <c r="Z21" s="637"/>
      <c r="AA21" s="637"/>
      <c r="AB21" s="637"/>
      <c r="AC21" s="637"/>
      <c r="AD21" s="637"/>
      <c r="AE21" s="475"/>
      <c r="AF21" s="475"/>
      <c r="AK21" s="468"/>
      <c r="AL21" s="468"/>
      <c r="AM21" s="468"/>
      <c r="AN21" s="468"/>
      <c r="AO21" s="468"/>
      <c r="AP21" s="468"/>
      <c r="AQ21" s="468"/>
      <c r="AR21" s="468"/>
    </row>
    <row r="22" spans="1:44" ht="13.5" customHeight="1">
      <c r="A22" s="1"/>
      <c r="B22" s="433"/>
      <c r="C22" s="132" t="s">
        <v>15</v>
      </c>
      <c r="D22" s="132"/>
      <c r="E22" s="133">
        <v>1</v>
      </c>
      <c r="F22" s="134"/>
      <c r="G22" s="135" t="s">
        <v>10</v>
      </c>
      <c r="H22" s="72"/>
      <c r="I22" s="72"/>
      <c r="J22" s="72"/>
      <c r="K22" s="136"/>
      <c r="L22" s="72"/>
      <c r="M22" s="72"/>
      <c r="N22" s="137">
        <v>4</v>
      </c>
      <c r="O22" s="779" t="s">
        <v>235</v>
      </c>
      <c r="P22" s="808"/>
      <c r="Q22" s="808"/>
      <c r="R22" s="808"/>
      <c r="S22" s="808"/>
      <c r="T22" s="808"/>
      <c r="U22" s="808"/>
      <c r="V22" s="808"/>
      <c r="W22" s="439">
        <v>0</v>
      </c>
      <c r="X22" s="637"/>
      <c r="Y22" s="637"/>
      <c r="Z22" s="637"/>
      <c r="AA22" s="637"/>
      <c r="AB22" s="637"/>
      <c r="AC22" s="637"/>
      <c r="AD22" s="637"/>
      <c r="AE22" s="475" t="b">
        <v>0</v>
      </c>
      <c r="AF22" s="475" t="b">
        <v>0</v>
      </c>
      <c r="AK22" s="468"/>
      <c r="AL22" s="468"/>
      <c r="AM22" s="468"/>
      <c r="AN22" s="468"/>
      <c r="AO22" s="468"/>
      <c r="AP22" s="468"/>
      <c r="AQ22" s="468"/>
      <c r="AR22" s="468"/>
    </row>
    <row r="23" spans="1:44" ht="13.5" customHeight="1">
      <c r="A23" s="1"/>
      <c r="B23" s="433"/>
      <c r="C23" s="139"/>
      <c r="D23" s="139"/>
      <c r="E23" s="133">
        <v>2</v>
      </c>
      <c r="F23" s="134"/>
      <c r="G23" s="135" t="s">
        <v>118</v>
      </c>
      <c r="H23" s="72"/>
      <c r="I23" s="72"/>
      <c r="J23" s="72"/>
      <c r="K23" s="72"/>
      <c r="L23" s="72"/>
      <c r="M23" s="72"/>
      <c r="N23" s="133"/>
      <c r="O23" s="808"/>
      <c r="P23" s="808"/>
      <c r="Q23" s="808"/>
      <c r="R23" s="808"/>
      <c r="S23" s="808"/>
      <c r="T23" s="808"/>
      <c r="U23" s="808"/>
      <c r="V23" s="808"/>
      <c r="W23" s="439">
        <v>0</v>
      </c>
      <c r="X23" s="637"/>
      <c r="Y23" s="637"/>
      <c r="Z23" s="637"/>
      <c r="AA23" s="637"/>
      <c r="AB23" s="637"/>
      <c r="AC23" s="637"/>
      <c r="AD23" s="637"/>
      <c r="AE23" s="475" t="b">
        <v>0</v>
      </c>
      <c r="AF23" s="475" t="b">
        <v>0</v>
      </c>
      <c r="AK23" s="468"/>
      <c r="AL23" s="468"/>
      <c r="AM23" s="468"/>
      <c r="AN23" s="468"/>
      <c r="AO23" s="468"/>
      <c r="AP23" s="468"/>
      <c r="AQ23" s="468"/>
      <c r="AR23" s="468"/>
    </row>
    <row r="24" spans="1:44" ht="13.5" customHeight="1">
      <c r="A24" s="1"/>
      <c r="B24" s="433"/>
      <c r="C24" s="779" t="s">
        <v>119</v>
      </c>
      <c r="D24" s="72"/>
      <c r="E24" s="133">
        <v>3</v>
      </c>
      <c r="F24" s="134"/>
      <c r="G24" s="839" t="s">
        <v>236</v>
      </c>
      <c r="H24" s="840"/>
      <c r="I24" s="840"/>
      <c r="J24" s="840"/>
      <c r="K24" s="840"/>
      <c r="L24" s="840"/>
      <c r="M24" s="138"/>
      <c r="N24" s="141"/>
      <c r="O24" s="808"/>
      <c r="P24" s="808"/>
      <c r="Q24" s="808"/>
      <c r="R24" s="808"/>
      <c r="S24" s="808"/>
      <c r="T24" s="808"/>
      <c r="U24" s="808"/>
      <c r="V24" s="808"/>
      <c r="W24" s="439">
        <v>0</v>
      </c>
      <c r="X24" s="637"/>
      <c r="Y24" s="637"/>
      <c r="Z24" s="637"/>
      <c r="AA24" s="637"/>
      <c r="AB24" s="637"/>
      <c r="AC24" s="637"/>
      <c r="AD24" s="637"/>
      <c r="AE24" s="475" t="b">
        <v>0</v>
      </c>
      <c r="AK24" s="468"/>
      <c r="AL24" s="468"/>
      <c r="AM24" s="468"/>
      <c r="AN24" s="468"/>
      <c r="AO24" s="468"/>
      <c r="AP24" s="468"/>
      <c r="AQ24" s="468"/>
      <c r="AR24" s="468"/>
    </row>
    <row r="25" spans="1:44" ht="9.75" customHeight="1">
      <c r="A25" s="1"/>
      <c r="B25" s="433"/>
      <c r="C25" s="779"/>
      <c r="D25" s="72"/>
      <c r="E25" s="142"/>
      <c r="F25" s="142"/>
      <c r="G25" s="840"/>
      <c r="H25" s="840"/>
      <c r="I25" s="840"/>
      <c r="J25" s="840"/>
      <c r="K25" s="840"/>
      <c r="L25" s="840"/>
      <c r="M25" s="138"/>
      <c r="N25" s="143">
        <v>5</v>
      </c>
      <c r="O25" s="144" t="s">
        <v>120</v>
      </c>
      <c r="P25" s="144"/>
      <c r="Q25" s="95"/>
      <c r="R25" s="95"/>
      <c r="S25" s="95"/>
      <c r="T25" s="95"/>
      <c r="U25" s="95"/>
      <c r="V25" s="95"/>
      <c r="W25" s="440"/>
      <c r="X25" s="637"/>
      <c r="Y25" s="637"/>
      <c r="Z25" s="637"/>
      <c r="AA25" s="637"/>
      <c r="AB25" s="637"/>
      <c r="AC25" s="637"/>
      <c r="AD25" s="637"/>
      <c r="AE25" s="475"/>
      <c r="AK25" s="468"/>
      <c r="AL25" s="468"/>
      <c r="AM25" s="468"/>
      <c r="AN25" s="468"/>
      <c r="AO25" s="468"/>
      <c r="AP25" s="468"/>
      <c r="AQ25" s="468"/>
      <c r="AR25" s="468"/>
    </row>
    <row r="26" spans="1:44" ht="3" customHeight="1" thickBot="1">
      <c r="A26" s="1"/>
      <c r="B26" s="433"/>
      <c r="C26" s="145"/>
      <c r="D26" s="145"/>
      <c r="E26" s="146"/>
      <c r="F26" s="146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47"/>
      <c r="R26" s="148"/>
      <c r="S26" s="148"/>
      <c r="T26" s="149"/>
      <c r="U26" s="150"/>
      <c r="V26" s="151"/>
      <c r="W26" s="440"/>
      <c r="X26" s="637"/>
      <c r="Y26" s="637"/>
      <c r="Z26" s="637"/>
      <c r="AA26" s="637"/>
      <c r="AB26" s="637"/>
      <c r="AC26" s="637"/>
      <c r="AD26" s="637"/>
      <c r="AE26" s="475"/>
      <c r="AK26" s="468"/>
      <c r="AL26" s="468"/>
      <c r="AM26" s="468"/>
      <c r="AN26" s="468"/>
      <c r="AO26" s="468"/>
      <c r="AP26" s="468"/>
      <c r="AQ26" s="468"/>
      <c r="AR26" s="468"/>
    </row>
    <row r="27" spans="1:44" ht="3.75" customHeight="1">
      <c r="A27" s="1"/>
      <c r="B27" s="433"/>
      <c r="C27" s="152"/>
      <c r="D27" s="152"/>
      <c r="E27" s="153"/>
      <c r="F27" s="153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154"/>
      <c r="R27" s="155"/>
      <c r="S27" s="155"/>
      <c r="T27" s="156"/>
      <c r="U27" s="724" t="s">
        <v>121</v>
      </c>
      <c r="V27" s="157"/>
      <c r="W27" s="440"/>
      <c r="X27" s="637"/>
      <c r="Y27" s="637"/>
      <c r="Z27" s="637"/>
      <c r="AA27" s="637"/>
      <c r="AB27" s="637"/>
      <c r="AC27" s="637"/>
      <c r="AD27" s="637"/>
      <c r="AE27" s="475"/>
      <c r="AK27" s="468"/>
      <c r="AL27" s="468"/>
      <c r="AM27" s="468"/>
      <c r="AN27" s="468"/>
      <c r="AO27" s="468"/>
      <c r="AP27" s="468"/>
      <c r="AQ27" s="468"/>
      <c r="AR27" s="468"/>
    </row>
    <row r="28" spans="1:44" ht="18" customHeight="1">
      <c r="A28" s="1"/>
      <c r="B28" s="433"/>
      <c r="C28" s="139"/>
      <c r="D28" s="139"/>
      <c r="E28" s="133" t="s">
        <v>27</v>
      </c>
      <c r="F28" s="134"/>
      <c r="G28" s="158" t="s">
        <v>237</v>
      </c>
      <c r="H28" s="159"/>
      <c r="I28" s="159"/>
      <c r="J28" s="159"/>
      <c r="K28" s="159"/>
      <c r="L28" s="159"/>
      <c r="M28" s="159"/>
      <c r="N28" s="83"/>
      <c r="O28" s="83"/>
      <c r="P28" s="83"/>
      <c r="Q28" s="83"/>
      <c r="R28" s="83"/>
      <c r="S28" s="83"/>
      <c r="T28" s="160"/>
      <c r="U28" s="725"/>
      <c r="V28" s="161">
        <f>COUNTIF(AE28:AE29,"TRUE")</f>
        <v>0</v>
      </c>
      <c r="W28" s="440"/>
      <c r="X28" s="637"/>
      <c r="Y28" s="637"/>
      <c r="Z28" s="637"/>
      <c r="AA28" s="637"/>
      <c r="AB28" s="637"/>
      <c r="AC28" s="637"/>
      <c r="AD28" s="637"/>
      <c r="AE28" s="475" t="b">
        <v>0</v>
      </c>
      <c r="AK28" s="468"/>
      <c r="AL28" s="468"/>
      <c r="AM28" s="468"/>
      <c r="AN28" s="468"/>
      <c r="AO28" s="468"/>
      <c r="AP28" s="468"/>
      <c r="AQ28" s="468"/>
      <c r="AR28" s="468"/>
    </row>
    <row r="29" spans="1:44" ht="14.25" customHeight="1" thickBot="1">
      <c r="A29" s="1"/>
      <c r="B29" s="433"/>
      <c r="C29" s="162" t="s">
        <v>26</v>
      </c>
      <c r="D29" s="163"/>
      <c r="E29" s="133" t="s">
        <v>122</v>
      </c>
      <c r="F29" s="164"/>
      <c r="G29" s="165" t="s">
        <v>238</v>
      </c>
      <c r="H29" s="165"/>
      <c r="I29" s="165"/>
      <c r="J29" s="165"/>
      <c r="K29" s="165"/>
      <c r="L29" s="165"/>
      <c r="M29" s="165"/>
      <c r="N29" s="126"/>
      <c r="O29" s="126"/>
      <c r="P29" s="166"/>
      <c r="Q29" s="126"/>
      <c r="R29" s="126"/>
      <c r="S29" s="126"/>
      <c r="T29" s="160"/>
      <c r="U29" s="820" t="s">
        <v>123</v>
      </c>
      <c r="V29" s="167"/>
      <c r="W29" s="440"/>
      <c r="X29" s="637"/>
      <c r="Y29" s="637"/>
      <c r="Z29" s="637"/>
      <c r="AA29" s="637"/>
      <c r="AB29" s="637"/>
      <c r="AC29" s="637"/>
      <c r="AD29" s="637"/>
      <c r="AE29" s="475" t="b">
        <v>0</v>
      </c>
      <c r="AK29" s="468"/>
      <c r="AL29" s="468"/>
      <c r="AM29" s="468"/>
      <c r="AN29" s="468"/>
      <c r="AO29" s="468"/>
      <c r="AP29" s="468"/>
      <c r="AQ29" s="468"/>
      <c r="AR29" s="468"/>
    </row>
    <row r="30" spans="1:44" ht="10.5" customHeight="1">
      <c r="A30" s="1"/>
      <c r="B30" s="433"/>
      <c r="C30" s="163"/>
      <c r="D30" s="163"/>
      <c r="E30" s="133" t="s">
        <v>124</v>
      </c>
      <c r="F30" s="159" t="s">
        <v>28</v>
      </c>
      <c r="G30" s="72"/>
      <c r="H30" s="72"/>
      <c r="I30" s="72"/>
      <c r="J30" s="72"/>
      <c r="K30" s="72"/>
      <c r="L30" s="168" t="s">
        <v>239</v>
      </c>
      <c r="M30" s="169"/>
      <c r="N30" s="170" t="s">
        <v>240</v>
      </c>
      <c r="O30" s="170"/>
      <c r="P30" s="171"/>
      <c r="Q30" s="172" t="s">
        <v>241</v>
      </c>
      <c r="R30" s="72"/>
      <c r="S30" s="72"/>
      <c r="T30" s="72"/>
      <c r="U30" s="777"/>
      <c r="V30" s="167"/>
      <c r="W30" s="441"/>
      <c r="X30" s="655"/>
      <c r="Y30" s="637"/>
      <c r="Z30" s="637"/>
      <c r="AA30" s="637"/>
      <c r="AB30" s="637"/>
      <c r="AC30" s="637"/>
      <c r="AD30" s="637"/>
      <c r="AE30" s="475" t="b">
        <v>0</v>
      </c>
      <c r="AK30" s="468"/>
      <c r="AL30" s="468"/>
      <c r="AM30" s="468"/>
      <c r="AN30" s="468"/>
      <c r="AO30" s="468"/>
      <c r="AP30" s="468"/>
      <c r="AQ30" s="468"/>
      <c r="AR30" s="468"/>
    </row>
    <row r="31" spans="1:44" ht="10.5" customHeight="1">
      <c r="A31" s="1"/>
      <c r="B31" s="433"/>
      <c r="C31" s="72"/>
      <c r="D31" s="72"/>
      <c r="E31" s="133"/>
      <c r="F31" s="159"/>
      <c r="G31" s="72"/>
      <c r="H31" s="72"/>
      <c r="I31" s="72"/>
      <c r="J31" s="72"/>
      <c r="K31" s="72"/>
      <c r="L31" s="173" t="s">
        <v>125</v>
      </c>
      <c r="M31" s="174"/>
      <c r="N31" s="175" t="s">
        <v>126</v>
      </c>
      <c r="O31" s="175"/>
      <c r="P31" s="176"/>
      <c r="Q31" s="177" t="s">
        <v>127</v>
      </c>
      <c r="R31" s="72"/>
      <c r="S31" s="72"/>
      <c r="T31" s="72"/>
      <c r="U31" s="178" t="s">
        <v>128</v>
      </c>
      <c r="V31" s="179"/>
      <c r="W31" s="440"/>
      <c r="X31" s="637"/>
      <c r="Y31" s="637"/>
      <c r="Z31" s="637"/>
      <c r="AA31" s="637"/>
      <c r="AB31" s="637"/>
      <c r="AC31" s="637"/>
      <c r="AD31" s="637"/>
      <c r="AE31" s="475" t="b">
        <v>0</v>
      </c>
      <c r="AK31" s="468"/>
      <c r="AL31" s="468"/>
      <c r="AM31" s="468"/>
      <c r="AN31" s="468"/>
      <c r="AO31" s="468"/>
      <c r="AP31" s="468"/>
      <c r="AQ31" s="468"/>
      <c r="AR31" s="468"/>
    </row>
    <row r="32" spans="1:44" ht="10.5" customHeight="1" thickBot="1">
      <c r="A32" s="1"/>
      <c r="B32" s="433"/>
      <c r="C32" s="72"/>
      <c r="D32" s="72"/>
      <c r="E32" s="133"/>
      <c r="F32" s="180" t="s">
        <v>242</v>
      </c>
      <c r="G32" s="124"/>
      <c r="H32" s="124"/>
      <c r="I32" s="124" t="s">
        <v>129</v>
      </c>
      <c r="J32" s="124"/>
      <c r="K32" s="124"/>
      <c r="L32" s="181" t="s">
        <v>130</v>
      </c>
      <c r="M32" s="182"/>
      <c r="N32" s="183" t="s">
        <v>131</v>
      </c>
      <c r="O32" s="183"/>
      <c r="P32" s="184"/>
      <c r="Q32" s="185" t="s">
        <v>132</v>
      </c>
      <c r="R32" s="124"/>
      <c r="S32" s="124"/>
      <c r="T32" s="72"/>
      <c r="U32" s="178" t="s">
        <v>133</v>
      </c>
      <c r="V32" s="186"/>
      <c r="W32" s="440"/>
      <c r="X32" s="637"/>
      <c r="Y32" s="637"/>
      <c r="Z32" s="637"/>
      <c r="AA32" s="637"/>
      <c r="AB32" s="637"/>
      <c r="AC32" s="637"/>
      <c r="AD32" s="637"/>
      <c r="AE32" s="475" t="b">
        <v>0</v>
      </c>
      <c r="AK32" s="468"/>
      <c r="AL32" s="468"/>
      <c r="AM32" s="468"/>
      <c r="AN32" s="468"/>
      <c r="AO32" s="468"/>
      <c r="AP32" s="468"/>
      <c r="AQ32" s="468"/>
      <c r="AR32" s="468"/>
    </row>
    <row r="33" spans="1:44" ht="14.25" customHeight="1">
      <c r="A33" s="1"/>
      <c r="B33" s="433"/>
      <c r="C33" s="816" t="s">
        <v>134</v>
      </c>
      <c r="D33" s="785"/>
      <c r="E33" s="133"/>
      <c r="F33" s="830"/>
      <c r="G33" s="830"/>
      <c r="H33" s="830"/>
      <c r="I33" s="830"/>
      <c r="J33" s="830"/>
      <c r="K33" s="830"/>
      <c r="L33" s="516"/>
      <c r="M33" s="831"/>
      <c r="N33" s="832"/>
      <c r="O33" s="832"/>
      <c r="P33" s="833"/>
      <c r="Q33" s="187"/>
      <c r="R33" s="188"/>
      <c r="S33" s="189"/>
      <c r="T33" s="190"/>
      <c r="U33" s="821" t="s">
        <v>135</v>
      </c>
      <c r="V33" s="83"/>
      <c r="W33" s="440"/>
      <c r="X33" s="637"/>
      <c r="Y33" s="637"/>
      <c r="Z33" s="637"/>
      <c r="AA33" s="637"/>
      <c r="AB33" s="637"/>
      <c r="AC33" s="637"/>
      <c r="AD33" s="637"/>
      <c r="AE33" s="475" t="b">
        <v>0</v>
      </c>
      <c r="AK33" s="468"/>
      <c r="AL33" s="468"/>
      <c r="AM33" s="468"/>
      <c r="AN33" s="468"/>
      <c r="AO33" s="468"/>
      <c r="AP33" s="468"/>
      <c r="AQ33" s="468"/>
      <c r="AR33" s="468"/>
    </row>
    <row r="34" spans="1:44" ht="14.25" customHeight="1">
      <c r="A34" s="1"/>
      <c r="B34" s="433"/>
      <c r="C34" s="816"/>
      <c r="D34" s="785"/>
      <c r="E34" s="133"/>
      <c r="F34" s="841"/>
      <c r="G34" s="841"/>
      <c r="H34" s="841"/>
      <c r="I34" s="841"/>
      <c r="J34" s="841"/>
      <c r="K34" s="841"/>
      <c r="L34" s="516"/>
      <c r="M34" s="812"/>
      <c r="N34" s="813"/>
      <c r="O34" s="813"/>
      <c r="P34" s="814"/>
      <c r="Q34" s="187"/>
      <c r="R34" s="191"/>
      <c r="S34" s="192"/>
      <c r="T34" s="190"/>
      <c r="U34" s="808"/>
      <c r="V34" s="179"/>
      <c r="W34" s="440"/>
      <c r="X34" s="656"/>
      <c r="Y34" s="637"/>
      <c r="Z34" s="637"/>
      <c r="AA34" s="637"/>
      <c r="AB34" s="637"/>
      <c r="AC34" s="637"/>
      <c r="AD34" s="637"/>
      <c r="AK34" s="468"/>
      <c r="AL34" s="468"/>
      <c r="AM34" s="468"/>
      <c r="AN34" s="468"/>
      <c r="AO34" s="468"/>
      <c r="AP34" s="468"/>
      <c r="AQ34" s="468"/>
      <c r="AR34" s="468"/>
    </row>
    <row r="35" spans="1:44" ht="14.25" customHeight="1">
      <c r="A35" s="1"/>
      <c r="B35" s="433"/>
      <c r="C35" s="816"/>
      <c r="D35" s="785"/>
      <c r="E35" s="133"/>
      <c r="F35" s="841"/>
      <c r="G35" s="841"/>
      <c r="H35" s="841"/>
      <c r="I35" s="841"/>
      <c r="J35" s="841"/>
      <c r="K35" s="841"/>
      <c r="L35" s="516"/>
      <c r="M35" s="812"/>
      <c r="N35" s="813"/>
      <c r="O35" s="813"/>
      <c r="P35" s="814"/>
      <c r="Q35" s="187"/>
      <c r="R35" s="191"/>
      <c r="S35" s="192"/>
      <c r="T35" s="190"/>
      <c r="U35" s="808"/>
      <c r="V35" s="193"/>
      <c r="W35" s="440"/>
      <c r="X35" s="657"/>
      <c r="Y35" s="637"/>
      <c r="Z35" s="637"/>
      <c r="AA35" s="637"/>
      <c r="AB35" s="637"/>
      <c r="AC35" s="637"/>
      <c r="AD35" s="637"/>
      <c r="AK35" s="468"/>
      <c r="AL35" s="468"/>
      <c r="AM35" s="468"/>
      <c r="AN35" s="468"/>
      <c r="AO35" s="468"/>
      <c r="AP35" s="468"/>
      <c r="AQ35" s="468"/>
      <c r="AR35" s="468"/>
    </row>
    <row r="36" spans="1:44" ht="14.25" customHeight="1" thickBot="1">
      <c r="A36" s="1"/>
      <c r="B36" s="433"/>
      <c r="C36" s="83"/>
      <c r="D36" s="83"/>
      <c r="E36" s="133"/>
      <c r="F36" s="841"/>
      <c r="G36" s="841"/>
      <c r="H36" s="841"/>
      <c r="I36" s="841"/>
      <c r="J36" s="841"/>
      <c r="K36" s="841"/>
      <c r="L36" s="516"/>
      <c r="M36" s="812"/>
      <c r="N36" s="813"/>
      <c r="O36" s="813"/>
      <c r="P36" s="814"/>
      <c r="Q36" s="187"/>
      <c r="R36" s="191"/>
      <c r="S36" s="192"/>
      <c r="T36" s="190"/>
      <c r="U36" s="808"/>
      <c r="V36" s="194"/>
      <c r="W36" s="440"/>
      <c r="X36" s="657"/>
      <c r="Y36" s="637"/>
      <c r="Z36" s="637"/>
      <c r="AA36" s="637"/>
      <c r="AB36" s="637"/>
      <c r="AC36" s="637"/>
      <c r="AD36" s="637"/>
      <c r="AK36" s="468"/>
      <c r="AL36" s="468"/>
      <c r="AM36" s="468"/>
      <c r="AN36" s="468"/>
      <c r="AO36" s="468"/>
      <c r="AP36" s="468"/>
      <c r="AQ36" s="468"/>
      <c r="AR36" s="468"/>
    </row>
    <row r="37" spans="1:44" ht="24" customHeight="1" thickBot="1" thickTop="1">
      <c r="A37" s="1"/>
      <c r="B37" s="433"/>
      <c r="C37" s="195"/>
      <c r="D37" s="195"/>
      <c r="E37" s="196" t="s">
        <v>136</v>
      </c>
      <c r="F37" s="197"/>
      <c r="G37" s="198" t="s">
        <v>243</v>
      </c>
      <c r="H37" s="198"/>
      <c r="I37" s="198"/>
      <c r="J37" s="198"/>
      <c r="K37" s="198"/>
      <c r="L37" s="198"/>
      <c r="M37" s="198"/>
      <c r="N37" s="198"/>
      <c r="O37" s="198"/>
      <c r="P37" s="198"/>
      <c r="Q37" s="199"/>
      <c r="R37" s="200"/>
      <c r="S37" s="200"/>
      <c r="T37" s="201"/>
      <c r="U37" s="202" t="s">
        <v>244</v>
      </c>
      <c r="V37" s="203">
        <f>V36+V34+V31+V28</f>
        <v>0</v>
      </c>
      <c r="W37" s="441"/>
      <c r="X37" s="657"/>
      <c r="Y37" s="637"/>
      <c r="Z37" s="637"/>
      <c r="AA37" s="637"/>
      <c r="AB37" s="637"/>
      <c r="AC37" s="637"/>
      <c r="AD37" s="637"/>
      <c r="AK37" s="468"/>
      <c r="AL37" s="468"/>
      <c r="AM37" s="468"/>
      <c r="AN37" s="468"/>
      <c r="AO37" s="468"/>
      <c r="AP37" s="468"/>
      <c r="AQ37" s="468"/>
      <c r="AR37" s="468"/>
    </row>
    <row r="38" spans="1:44" ht="13.5" customHeight="1" thickTop="1">
      <c r="A38" s="1"/>
      <c r="B38" s="433"/>
      <c r="C38" s="810" t="s">
        <v>29</v>
      </c>
      <c r="D38" s="132"/>
      <c r="E38" s="133">
        <v>7</v>
      </c>
      <c r="F38" s="83"/>
      <c r="G38" s="135" t="s">
        <v>137</v>
      </c>
      <c r="H38" s="72"/>
      <c r="I38" s="72"/>
      <c r="J38" s="72"/>
      <c r="K38" s="72"/>
      <c r="L38" s="72"/>
      <c r="M38" s="204" t="s">
        <v>138</v>
      </c>
      <c r="N38" s="205"/>
      <c r="O38" s="205"/>
      <c r="P38" s="205"/>
      <c r="Q38" s="205"/>
      <c r="R38" s="205"/>
      <c r="S38" s="206"/>
      <c r="T38" s="207">
        <v>7</v>
      </c>
      <c r="U38" s="822">
        <v>0</v>
      </c>
      <c r="V38" s="823"/>
      <c r="W38" s="549"/>
      <c r="X38" s="658"/>
      <c r="Y38" s="637"/>
      <c r="Z38" s="637"/>
      <c r="AA38" s="637"/>
      <c r="AB38" s="637"/>
      <c r="AC38" s="637"/>
      <c r="AD38" s="637"/>
      <c r="AK38" s="468"/>
      <c r="AL38" s="468"/>
      <c r="AM38" s="468"/>
      <c r="AN38" s="468"/>
      <c r="AO38" s="468"/>
      <c r="AP38" s="468"/>
      <c r="AQ38" s="468"/>
      <c r="AR38" s="468"/>
    </row>
    <row r="39" spans="1:44" ht="13.5" customHeight="1">
      <c r="A39" s="1"/>
      <c r="B39" s="433"/>
      <c r="C39" s="811"/>
      <c r="D39" s="208"/>
      <c r="E39" s="133">
        <v>8</v>
      </c>
      <c r="F39" s="163" t="s">
        <v>139</v>
      </c>
      <c r="G39" s="209" t="s">
        <v>245</v>
      </c>
      <c r="H39" s="208"/>
      <c r="I39" s="208"/>
      <c r="J39" s="208"/>
      <c r="K39" s="208"/>
      <c r="L39" s="208"/>
      <c r="M39" s="204" t="s">
        <v>138</v>
      </c>
      <c r="N39" s="83"/>
      <c r="O39" s="83"/>
      <c r="P39" s="83"/>
      <c r="Q39" s="83"/>
      <c r="R39" s="83"/>
      <c r="S39" s="83"/>
      <c r="T39" s="210" t="s">
        <v>140</v>
      </c>
      <c r="U39" s="650">
        <v>0</v>
      </c>
      <c r="V39" s="651"/>
      <c r="W39" s="549"/>
      <c r="X39" s="637"/>
      <c r="Y39" s="637"/>
      <c r="Z39" s="637"/>
      <c r="AA39" s="637"/>
      <c r="AB39" s="637"/>
      <c r="AC39" s="637"/>
      <c r="AD39" s="637"/>
      <c r="AK39" s="468"/>
      <c r="AL39" s="468"/>
      <c r="AM39" s="468"/>
      <c r="AN39" s="468"/>
      <c r="AO39" s="468"/>
      <c r="AP39" s="468"/>
      <c r="AQ39" s="468"/>
      <c r="AR39" s="468"/>
    </row>
    <row r="40" spans="1:44" ht="13.5" customHeight="1">
      <c r="A40" s="1"/>
      <c r="B40" s="433"/>
      <c r="C40" s="809" t="s">
        <v>141</v>
      </c>
      <c r="D40" s="208"/>
      <c r="E40" s="133"/>
      <c r="F40" s="163" t="s">
        <v>122</v>
      </c>
      <c r="G40" s="209" t="s">
        <v>246</v>
      </c>
      <c r="H40" s="208"/>
      <c r="I40" s="208"/>
      <c r="J40" s="208"/>
      <c r="K40" s="208"/>
      <c r="L40" s="208"/>
      <c r="M40" s="204" t="s">
        <v>138</v>
      </c>
      <c r="N40" s="211"/>
      <c r="O40" s="210" t="s">
        <v>142</v>
      </c>
      <c r="P40" s="858">
        <v>0</v>
      </c>
      <c r="Q40" s="859"/>
      <c r="R40" s="859"/>
      <c r="S40" s="860"/>
      <c r="T40" s="212"/>
      <c r="U40" s="213"/>
      <c r="V40" s="214"/>
      <c r="W40" s="549"/>
      <c r="X40" s="637"/>
      <c r="Y40" s="637"/>
      <c r="Z40" s="637"/>
      <c r="AA40" s="637"/>
      <c r="AB40" s="637"/>
      <c r="AC40" s="637"/>
      <c r="AD40" s="637"/>
      <c r="AK40" s="468"/>
      <c r="AL40" s="468"/>
      <c r="AM40" s="468"/>
      <c r="AN40" s="468"/>
      <c r="AO40" s="468"/>
      <c r="AP40" s="468"/>
      <c r="AQ40" s="468"/>
      <c r="AR40" s="468"/>
    </row>
    <row r="41" spans="1:44" ht="13.5" customHeight="1">
      <c r="A41" s="1"/>
      <c r="B41" s="433"/>
      <c r="C41" s="785"/>
      <c r="D41" s="208"/>
      <c r="E41" s="133">
        <v>9</v>
      </c>
      <c r="F41" s="163" t="s">
        <v>139</v>
      </c>
      <c r="G41" s="135" t="s">
        <v>247</v>
      </c>
      <c r="H41" s="72"/>
      <c r="I41" s="72"/>
      <c r="J41" s="72"/>
      <c r="K41" s="72"/>
      <c r="L41" s="72"/>
      <c r="M41" s="204" t="s">
        <v>138</v>
      </c>
      <c r="N41" s="83"/>
      <c r="O41" s="83"/>
      <c r="P41" s="83"/>
      <c r="Q41" s="83"/>
      <c r="R41" s="83"/>
      <c r="S41" s="83"/>
      <c r="T41" s="210" t="s">
        <v>143</v>
      </c>
      <c r="U41" s="648">
        <v>0</v>
      </c>
      <c r="V41" s="640"/>
      <c r="W41" s="549"/>
      <c r="X41" s="637"/>
      <c r="Y41" s="637"/>
      <c r="Z41" s="637"/>
      <c r="AA41" s="637"/>
      <c r="AB41" s="637"/>
      <c r="AC41" s="637"/>
      <c r="AD41" s="637"/>
      <c r="AK41" s="468"/>
      <c r="AL41" s="468"/>
      <c r="AM41" s="468"/>
      <c r="AN41" s="468"/>
      <c r="AO41" s="468"/>
      <c r="AP41" s="468"/>
      <c r="AQ41" s="468"/>
      <c r="AR41" s="468"/>
    </row>
    <row r="42" spans="1:44" ht="13.5" customHeight="1">
      <c r="A42" s="1"/>
      <c r="B42" s="433"/>
      <c r="C42" s="785"/>
      <c r="D42" s="208"/>
      <c r="E42" s="133"/>
      <c r="F42" s="163" t="s">
        <v>122</v>
      </c>
      <c r="G42" s="135" t="s">
        <v>248</v>
      </c>
      <c r="H42" s="208"/>
      <c r="I42" s="208"/>
      <c r="J42" s="208"/>
      <c r="K42" s="208"/>
      <c r="L42" s="208"/>
      <c r="M42" s="115"/>
      <c r="N42" s="211"/>
      <c r="O42" s="210" t="s">
        <v>144</v>
      </c>
      <c r="P42" s="858">
        <v>0</v>
      </c>
      <c r="Q42" s="859"/>
      <c r="R42" s="859"/>
      <c r="S42" s="860"/>
      <c r="T42" s="212"/>
      <c r="U42" s="213"/>
      <c r="V42" s="214"/>
      <c r="W42" s="549"/>
      <c r="X42" s="637"/>
      <c r="Y42" s="637"/>
      <c r="Z42" s="637"/>
      <c r="AA42" s="637"/>
      <c r="AB42" s="637"/>
      <c r="AC42" s="637"/>
      <c r="AD42" s="637"/>
      <c r="AK42" s="468"/>
      <c r="AL42" s="468"/>
      <c r="AM42" s="468"/>
      <c r="AN42" s="468"/>
      <c r="AO42" s="468"/>
      <c r="AP42" s="468"/>
      <c r="AQ42" s="468"/>
      <c r="AR42" s="468"/>
    </row>
    <row r="43" spans="1:44" ht="13.5" customHeight="1">
      <c r="A43" s="1"/>
      <c r="B43" s="433"/>
      <c r="C43" s="785"/>
      <c r="D43" s="208"/>
      <c r="E43" s="133">
        <v>10</v>
      </c>
      <c r="F43" s="215"/>
      <c r="G43" s="135" t="s">
        <v>249</v>
      </c>
      <c r="H43" s="72"/>
      <c r="I43" s="72"/>
      <c r="J43" s="72"/>
      <c r="K43" s="72"/>
      <c r="L43" s="72"/>
      <c r="M43" s="72"/>
      <c r="N43" s="83"/>
      <c r="O43" s="83"/>
      <c r="P43" s="83"/>
      <c r="Q43" s="83"/>
      <c r="R43" s="83"/>
      <c r="S43" s="83"/>
      <c r="T43" s="207">
        <v>10</v>
      </c>
      <c r="U43" s="648">
        <v>0</v>
      </c>
      <c r="V43" s="640"/>
      <c r="W43" s="549"/>
      <c r="X43" s="637"/>
      <c r="Y43" s="637"/>
      <c r="Z43" s="637"/>
      <c r="AA43" s="637"/>
      <c r="AB43" s="637"/>
      <c r="AC43" s="637"/>
      <c r="AD43" s="637"/>
      <c r="AK43" s="468"/>
      <c r="AL43" s="468"/>
      <c r="AM43" s="468"/>
      <c r="AN43" s="468"/>
      <c r="AO43" s="468"/>
      <c r="AP43" s="468"/>
      <c r="AQ43" s="468"/>
      <c r="AR43" s="468"/>
    </row>
    <row r="44" spans="1:44" ht="13.5" customHeight="1">
      <c r="A44" s="1"/>
      <c r="B44" s="433"/>
      <c r="C44" s="785"/>
      <c r="D44" s="208"/>
      <c r="E44" s="133">
        <v>11</v>
      </c>
      <c r="F44" s="215"/>
      <c r="G44" s="135" t="s">
        <v>30</v>
      </c>
      <c r="H44" s="72"/>
      <c r="I44" s="72"/>
      <c r="J44" s="204" t="s">
        <v>145</v>
      </c>
      <c r="K44" s="72"/>
      <c r="L44" s="72"/>
      <c r="M44" s="72"/>
      <c r="N44" s="83"/>
      <c r="O44" s="83"/>
      <c r="P44" s="83"/>
      <c r="Q44" s="83"/>
      <c r="R44" s="83"/>
      <c r="S44" s="83"/>
      <c r="T44" s="216">
        <v>11</v>
      </c>
      <c r="U44" s="650">
        <v>0</v>
      </c>
      <c r="V44" s="651"/>
      <c r="W44" s="549"/>
      <c r="X44" s="637"/>
      <c r="Y44" s="637"/>
      <c r="Z44" s="637"/>
      <c r="AA44" s="637"/>
      <c r="AB44" s="637"/>
      <c r="AC44" s="637"/>
      <c r="AD44" s="637"/>
      <c r="AK44" s="468"/>
      <c r="AL44" s="468"/>
      <c r="AM44" s="468"/>
      <c r="AN44" s="468"/>
      <c r="AO44" s="468"/>
      <c r="AP44" s="468"/>
      <c r="AQ44" s="468"/>
      <c r="AR44" s="468"/>
    </row>
    <row r="45" spans="1:44" ht="13.5" customHeight="1">
      <c r="A45" s="1"/>
      <c r="B45" s="433"/>
      <c r="C45" s="785"/>
      <c r="D45" s="208"/>
      <c r="E45" s="133">
        <v>12</v>
      </c>
      <c r="F45" s="215"/>
      <c r="G45" s="135" t="s">
        <v>250</v>
      </c>
      <c r="H45" s="72"/>
      <c r="I45" s="72"/>
      <c r="J45" s="72"/>
      <c r="K45" s="72"/>
      <c r="L45" s="72"/>
      <c r="M45" s="72"/>
      <c r="N45" s="83"/>
      <c r="O45" s="83"/>
      <c r="P45" s="83"/>
      <c r="Q45" s="83"/>
      <c r="R45" s="83"/>
      <c r="S45" s="83"/>
      <c r="T45" s="216">
        <v>12</v>
      </c>
      <c r="U45" s="650">
        <v>0</v>
      </c>
      <c r="V45" s="651"/>
      <c r="W45" s="549"/>
      <c r="X45" s="637"/>
      <c r="Y45" s="637"/>
      <c r="Z45" s="637"/>
      <c r="AA45" s="637"/>
      <c r="AB45" s="637"/>
      <c r="AC45" s="637"/>
      <c r="AD45" s="637"/>
      <c r="AK45" s="468"/>
      <c r="AL45" s="468"/>
      <c r="AM45" s="468"/>
      <c r="AN45" s="468"/>
      <c r="AO45" s="468"/>
      <c r="AP45" s="468"/>
      <c r="AQ45" s="468"/>
      <c r="AR45" s="468"/>
    </row>
    <row r="46" spans="1:44" ht="13.5" customHeight="1">
      <c r="A46" s="1"/>
      <c r="B46" s="433"/>
      <c r="C46" s="719" t="s">
        <v>146</v>
      </c>
      <c r="D46" s="72"/>
      <c r="E46" s="158">
        <v>13</v>
      </c>
      <c r="F46" s="158"/>
      <c r="G46" s="721" t="s">
        <v>251</v>
      </c>
      <c r="H46" s="722"/>
      <c r="I46" s="722"/>
      <c r="J46" s="722"/>
      <c r="K46" s="722"/>
      <c r="L46" s="722"/>
      <c r="M46" s="722"/>
      <c r="N46" s="722"/>
      <c r="O46" s="722"/>
      <c r="P46" s="723"/>
      <c r="Q46" s="218"/>
      <c r="R46" s="83"/>
      <c r="S46" s="83"/>
      <c r="T46" s="210">
        <v>13</v>
      </c>
      <c r="U46" s="650">
        <v>0</v>
      </c>
      <c r="V46" s="651"/>
      <c r="W46" s="549"/>
      <c r="X46" s="637"/>
      <c r="Y46" s="637"/>
      <c r="Z46" s="637"/>
      <c r="AA46" s="637"/>
      <c r="AB46" s="637"/>
      <c r="AC46" s="637"/>
      <c r="AD46" s="637"/>
      <c r="AE46" s="475" t="b">
        <v>1</v>
      </c>
      <c r="AK46" s="468"/>
      <c r="AL46" s="468"/>
      <c r="AM46" s="468"/>
      <c r="AN46" s="468"/>
      <c r="AO46" s="468"/>
      <c r="AP46" s="468"/>
      <c r="AQ46" s="468"/>
      <c r="AR46" s="468"/>
    </row>
    <row r="47" spans="1:44" ht="13.5" customHeight="1">
      <c r="A47" s="1"/>
      <c r="B47" s="433"/>
      <c r="C47" s="720"/>
      <c r="D47" s="72"/>
      <c r="E47" s="133">
        <v>14</v>
      </c>
      <c r="F47" s="215"/>
      <c r="G47" s="135" t="s">
        <v>252</v>
      </c>
      <c r="H47" s="72"/>
      <c r="I47" s="72"/>
      <c r="J47" s="72"/>
      <c r="K47" s="72"/>
      <c r="L47" s="72"/>
      <c r="M47" s="72"/>
      <c r="N47" s="219"/>
      <c r="O47" s="219"/>
      <c r="P47" s="83"/>
      <c r="Q47" s="83"/>
      <c r="R47" s="83"/>
      <c r="S47" s="83"/>
      <c r="T47" s="216">
        <v>14</v>
      </c>
      <c r="U47" s="648">
        <v>0</v>
      </c>
      <c r="V47" s="640"/>
      <c r="W47" s="549"/>
      <c r="X47" s="637"/>
      <c r="Y47" s="637"/>
      <c r="Z47" s="637"/>
      <c r="AA47" s="637"/>
      <c r="AB47" s="637"/>
      <c r="AC47" s="637"/>
      <c r="AD47" s="637"/>
      <c r="AE47" s="475"/>
      <c r="AK47" s="468"/>
      <c r="AL47" s="468"/>
      <c r="AM47" s="468"/>
      <c r="AN47" s="468"/>
      <c r="AO47" s="468"/>
      <c r="AP47" s="468"/>
      <c r="AQ47" s="468"/>
      <c r="AR47" s="468"/>
    </row>
    <row r="48" spans="1:44" ht="13.5" customHeight="1">
      <c r="A48" s="1"/>
      <c r="B48" s="433"/>
      <c r="C48" s="720"/>
      <c r="D48" s="220"/>
      <c r="E48" s="133">
        <v>15</v>
      </c>
      <c r="F48" s="163" t="s">
        <v>139</v>
      </c>
      <c r="G48" s="135" t="s">
        <v>147</v>
      </c>
      <c r="H48" s="72"/>
      <c r="I48" s="72"/>
      <c r="J48" s="204" t="s">
        <v>148</v>
      </c>
      <c r="K48" s="210" t="s">
        <v>149</v>
      </c>
      <c r="L48" s="221">
        <v>0</v>
      </c>
      <c r="M48" s="130"/>
      <c r="N48" s="222"/>
      <c r="O48" s="142"/>
      <c r="P48" s="223" t="s">
        <v>253</v>
      </c>
      <c r="Q48" s="72"/>
      <c r="R48" s="160"/>
      <c r="S48" s="160"/>
      <c r="T48" s="210" t="s">
        <v>150</v>
      </c>
      <c r="U48" s="650">
        <v>0</v>
      </c>
      <c r="V48" s="651"/>
      <c r="W48" s="550"/>
      <c r="X48" s="637"/>
      <c r="Y48" s="637"/>
      <c r="Z48" s="637"/>
      <c r="AA48" s="637"/>
      <c r="AB48" s="637"/>
      <c r="AC48" s="637"/>
      <c r="AD48" s="637"/>
      <c r="AK48" s="468"/>
      <c r="AL48" s="468"/>
      <c r="AM48" s="468"/>
      <c r="AN48" s="468"/>
      <c r="AO48" s="468"/>
      <c r="AP48" s="468"/>
      <c r="AQ48" s="468"/>
      <c r="AR48" s="468"/>
    </row>
    <row r="49" spans="1:44" ht="13.5" customHeight="1">
      <c r="A49" s="1"/>
      <c r="B49" s="433"/>
      <c r="C49" s="720"/>
      <c r="D49" s="224"/>
      <c r="E49" s="133">
        <v>16</v>
      </c>
      <c r="F49" s="163" t="s">
        <v>139</v>
      </c>
      <c r="G49" s="215" t="s">
        <v>151</v>
      </c>
      <c r="H49" s="72"/>
      <c r="I49" s="72"/>
      <c r="J49" s="72"/>
      <c r="K49" s="210" t="s">
        <v>152</v>
      </c>
      <c r="L49" s="221">
        <v>0</v>
      </c>
      <c r="M49" s="130"/>
      <c r="N49" s="222"/>
      <c r="O49" s="160"/>
      <c r="P49" s="223" t="s">
        <v>253</v>
      </c>
      <c r="Q49" s="72"/>
      <c r="R49" s="160"/>
      <c r="S49" s="160"/>
      <c r="T49" s="210" t="s">
        <v>153</v>
      </c>
      <c r="U49" s="650">
        <v>0</v>
      </c>
      <c r="V49" s="712"/>
      <c r="W49" s="550"/>
      <c r="X49" s="637"/>
      <c r="Y49" s="637"/>
      <c r="Z49" s="637"/>
      <c r="AA49" s="637"/>
      <c r="AB49" s="637"/>
      <c r="AC49" s="637"/>
      <c r="AD49" s="637"/>
      <c r="AK49" s="468"/>
      <c r="AL49" s="468"/>
      <c r="AM49" s="468"/>
      <c r="AN49" s="468"/>
      <c r="AO49" s="468"/>
      <c r="AP49" s="468"/>
      <c r="AQ49" s="468"/>
      <c r="AR49" s="468"/>
    </row>
    <row r="50" spans="1:44" ht="13.5" customHeight="1">
      <c r="A50" s="1"/>
      <c r="B50" s="433"/>
      <c r="C50" s="816" t="s">
        <v>254</v>
      </c>
      <c r="D50" s="72"/>
      <c r="E50" s="133">
        <v>17</v>
      </c>
      <c r="F50" s="215"/>
      <c r="G50" s="135" t="s">
        <v>154</v>
      </c>
      <c r="H50" s="72"/>
      <c r="I50" s="72"/>
      <c r="J50" s="72"/>
      <c r="K50" s="72"/>
      <c r="L50" s="225"/>
      <c r="M50" s="142"/>
      <c r="N50" s="225"/>
      <c r="O50" s="225"/>
      <c r="P50" s="225"/>
      <c r="Q50" s="225"/>
      <c r="R50" s="225"/>
      <c r="S50" s="225"/>
      <c r="T50" s="216">
        <v>17</v>
      </c>
      <c r="U50" s="650">
        <v>0</v>
      </c>
      <c r="V50" s="712"/>
      <c r="W50" s="549"/>
      <c r="X50" s="637"/>
      <c r="Y50" s="637"/>
      <c r="Z50" s="637"/>
      <c r="AA50" s="637"/>
      <c r="AB50" s="637"/>
      <c r="AC50" s="637"/>
      <c r="AD50" s="637"/>
      <c r="AK50" s="468"/>
      <c r="AL50" s="468"/>
      <c r="AM50" s="468"/>
      <c r="AN50" s="468"/>
      <c r="AO50" s="468"/>
      <c r="AP50" s="468"/>
      <c r="AQ50" s="468"/>
      <c r="AR50" s="468"/>
    </row>
    <row r="51" spans="1:44" ht="13.5" customHeight="1">
      <c r="A51" s="1"/>
      <c r="B51" s="433"/>
      <c r="C51" s="816"/>
      <c r="D51" s="72"/>
      <c r="E51" s="133">
        <v>18</v>
      </c>
      <c r="F51" s="215"/>
      <c r="G51" s="135" t="s">
        <v>255</v>
      </c>
      <c r="H51" s="72"/>
      <c r="I51" s="72"/>
      <c r="J51" s="72"/>
      <c r="K51" s="72"/>
      <c r="L51" s="225"/>
      <c r="M51" s="142"/>
      <c r="N51" s="225"/>
      <c r="O51" s="225"/>
      <c r="P51" s="225"/>
      <c r="Q51" s="225"/>
      <c r="R51" s="225"/>
      <c r="S51" s="225"/>
      <c r="T51" s="216">
        <v>18</v>
      </c>
      <c r="U51" s="650">
        <v>0</v>
      </c>
      <c r="V51" s="712"/>
      <c r="W51" s="549"/>
      <c r="X51" s="637"/>
      <c r="Y51" s="637"/>
      <c r="Z51" s="637"/>
      <c r="AA51" s="637"/>
      <c r="AB51" s="637"/>
      <c r="AC51" s="637"/>
      <c r="AD51" s="637"/>
      <c r="AK51" s="468"/>
      <c r="AL51" s="468"/>
      <c r="AM51" s="468"/>
      <c r="AN51" s="468"/>
      <c r="AO51" s="468"/>
      <c r="AP51" s="468"/>
      <c r="AQ51" s="468"/>
      <c r="AR51" s="468"/>
    </row>
    <row r="52" spans="1:44" ht="13.5" customHeight="1">
      <c r="A52" s="1"/>
      <c r="B52" s="433"/>
      <c r="C52" s="816"/>
      <c r="D52" s="72"/>
      <c r="E52" s="133">
        <v>19</v>
      </c>
      <c r="F52" s="215"/>
      <c r="G52" s="135" t="s">
        <v>256</v>
      </c>
      <c r="H52" s="72"/>
      <c r="I52" s="72"/>
      <c r="J52" s="72"/>
      <c r="K52" s="72"/>
      <c r="L52" s="204" t="s">
        <v>155</v>
      </c>
      <c r="M52" s="226"/>
      <c r="N52" s="225"/>
      <c r="O52" s="225"/>
      <c r="P52" s="225"/>
      <c r="Q52" s="225"/>
      <c r="R52" s="225"/>
      <c r="S52" s="225"/>
      <c r="T52" s="216">
        <v>19</v>
      </c>
      <c r="U52" s="650">
        <v>0</v>
      </c>
      <c r="V52" s="712"/>
      <c r="W52" s="549"/>
      <c r="X52" s="637"/>
      <c r="Y52" s="637"/>
      <c r="Z52" s="637"/>
      <c r="AA52" s="637"/>
      <c r="AB52" s="637"/>
      <c r="AC52" s="637"/>
      <c r="AD52" s="637"/>
      <c r="AK52" s="468"/>
      <c r="AL52" s="468"/>
      <c r="AM52" s="468"/>
      <c r="AN52" s="468"/>
      <c r="AO52" s="468"/>
      <c r="AP52" s="468"/>
      <c r="AQ52" s="468"/>
      <c r="AR52" s="468"/>
    </row>
    <row r="53" spans="1:44" ht="13.5" customHeight="1">
      <c r="A53" s="1"/>
      <c r="B53" s="433"/>
      <c r="C53" s="816"/>
      <c r="D53" s="72"/>
      <c r="E53" s="133">
        <v>20</v>
      </c>
      <c r="F53" s="163" t="s">
        <v>139</v>
      </c>
      <c r="G53" s="135" t="s">
        <v>156</v>
      </c>
      <c r="H53" s="72"/>
      <c r="I53" s="72"/>
      <c r="J53" s="72"/>
      <c r="K53" s="210" t="s">
        <v>157</v>
      </c>
      <c r="L53" s="221">
        <v>0</v>
      </c>
      <c r="M53" s="142"/>
      <c r="N53" s="142"/>
      <c r="O53" s="142"/>
      <c r="P53" s="72"/>
      <c r="Q53" s="72"/>
      <c r="R53" s="223" t="s">
        <v>257</v>
      </c>
      <c r="S53" s="223"/>
      <c r="T53" s="210" t="s">
        <v>158</v>
      </c>
      <c r="U53" s="650">
        <v>0</v>
      </c>
      <c r="V53" s="712"/>
      <c r="W53" s="550"/>
      <c r="X53" s="637"/>
      <c r="Y53" s="637"/>
      <c r="Z53" s="637"/>
      <c r="AA53" s="637"/>
      <c r="AB53" s="637"/>
      <c r="AC53" s="637"/>
      <c r="AD53" s="637"/>
      <c r="AK53" s="468"/>
      <c r="AL53" s="468"/>
      <c r="AM53" s="468"/>
      <c r="AN53" s="468"/>
      <c r="AO53" s="468"/>
      <c r="AP53" s="468"/>
      <c r="AQ53" s="468"/>
      <c r="AR53" s="468"/>
    </row>
    <row r="54" spans="1:44" ht="13.5" customHeight="1">
      <c r="A54" s="1"/>
      <c r="B54" s="433"/>
      <c r="C54" s="208"/>
      <c r="D54" s="208"/>
      <c r="E54" s="133">
        <v>21</v>
      </c>
      <c r="F54" s="163"/>
      <c r="G54" s="135" t="s">
        <v>159</v>
      </c>
      <c r="H54" s="72"/>
      <c r="I54" s="72"/>
      <c r="J54" s="72"/>
      <c r="K54" s="72"/>
      <c r="L54" s="72"/>
      <c r="M54" s="227"/>
      <c r="N54" s="643"/>
      <c r="O54" s="644"/>
      <c r="P54" s="644"/>
      <c r="Q54" s="644"/>
      <c r="R54" s="644"/>
      <c r="S54" s="228"/>
      <c r="T54" s="216">
        <v>21</v>
      </c>
      <c r="U54" s="650">
        <v>0</v>
      </c>
      <c r="V54" s="712"/>
      <c r="W54" s="549"/>
      <c r="X54" s="637"/>
      <c r="Y54" s="637"/>
      <c r="Z54" s="637"/>
      <c r="AA54" s="637"/>
      <c r="AB54" s="637"/>
      <c r="AC54" s="637"/>
      <c r="AD54" s="637"/>
      <c r="AK54" s="468"/>
      <c r="AL54" s="468"/>
      <c r="AM54" s="468"/>
      <c r="AN54" s="468"/>
      <c r="AO54" s="468"/>
      <c r="AP54" s="468"/>
      <c r="AQ54" s="468"/>
      <c r="AR54" s="468"/>
    </row>
    <row r="55" spans="1:44" ht="13.5" customHeight="1">
      <c r="A55" s="1"/>
      <c r="B55" s="433"/>
      <c r="C55" s="229"/>
      <c r="D55" s="229"/>
      <c r="E55" s="230">
        <v>22</v>
      </c>
      <c r="F55" s="231"/>
      <c r="G55" s="232" t="s">
        <v>258</v>
      </c>
      <c r="H55" s="187"/>
      <c r="I55" s="187"/>
      <c r="J55" s="187"/>
      <c r="K55" s="187"/>
      <c r="L55" s="187"/>
      <c r="M55" s="229"/>
      <c r="N55" s="233"/>
      <c r="O55" s="233"/>
      <c r="P55" s="187"/>
      <c r="Q55" s="234"/>
      <c r="R55" s="235"/>
      <c r="S55" s="236"/>
      <c r="T55" s="216">
        <v>22</v>
      </c>
      <c r="U55" s="715">
        <f>SUM(U38:V54)</f>
        <v>0</v>
      </c>
      <c r="V55" s="716"/>
      <c r="W55" s="549"/>
      <c r="X55" s="637"/>
      <c r="Y55" s="637"/>
      <c r="Z55" s="637"/>
      <c r="AA55" s="637"/>
      <c r="AB55" s="637"/>
      <c r="AC55" s="637"/>
      <c r="AD55" s="637"/>
      <c r="AK55" s="468"/>
      <c r="AL55" s="468"/>
      <c r="AM55" s="468"/>
      <c r="AN55" s="468"/>
      <c r="AO55" s="468"/>
      <c r="AP55" s="468"/>
      <c r="AQ55" s="468"/>
      <c r="AR55" s="468"/>
    </row>
    <row r="56" spans="1:44" ht="13.5" customHeight="1">
      <c r="A56" s="1"/>
      <c r="B56" s="433"/>
      <c r="C56" s="237"/>
      <c r="D56" s="238"/>
      <c r="E56" s="133">
        <v>23</v>
      </c>
      <c r="F56" s="215"/>
      <c r="G56" s="239" t="s">
        <v>259</v>
      </c>
      <c r="H56" s="72"/>
      <c r="I56" s="72"/>
      <c r="J56" s="72"/>
      <c r="K56" s="72"/>
      <c r="L56" s="72"/>
      <c r="M56" s="208"/>
      <c r="N56" s="240">
        <v>23</v>
      </c>
      <c r="O56" s="645">
        <v>0</v>
      </c>
      <c r="P56" s="646"/>
      <c r="Q56" s="646"/>
      <c r="R56" s="646"/>
      <c r="S56" s="647"/>
      <c r="T56" s="241"/>
      <c r="U56" s="242"/>
      <c r="V56" s="243"/>
      <c r="W56" s="549"/>
      <c r="X56" s="637"/>
      <c r="Y56" s="637"/>
      <c r="Z56" s="637"/>
      <c r="AA56" s="637"/>
      <c r="AB56" s="637"/>
      <c r="AC56" s="637"/>
      <c r="AD56" s="637"/>
      <c r="AK56" s="468"/>
      <c r="AL56" s="468"/>
      <c r="AM56" s="468"/>
      <c r="AN56" s="468"/>
      <c r="AO56" s="468"/>
      <c r="AP56" s="468"/>
      <c r="AQ56" s="468"/>
      <c r="AR56" s="468"/>
    </row>
    <row r="57" spans="1:44" ht="13.5" customHeight="1">
      <c r="A57" s="1"/>
      <c r="B57" s="433"/>
      <c r="C57" s="244" t="s">
        <v>160</v>
      </c>
      <c r="D57" s="238"/>
      <c r="E57" s="133">
        <v>24</v>
      </c>
      <c r="F57" s="215"/>
      <c r="G57" s="135" t="s">
        <v>161</v>
      </c>
      <c r="H57" s="72"/>
      <c r="I57" s="72"/>
      <c r="J57" s="72"/>
      <c r="K57" s="72"/>
      <c r="L57" s="72"/>
      <c r="M57" s="208"/>
      <c r="N57" s="245"/>
      <c r="O57" s="246"/>
      <c r="P57" s="247"/>
      <c r="Q57" s="247"/>
      <c r="R57" s="247"/>
      <c r="S57" s="248"/>
      <c r="T57" s="249"/>
      <c r="U57" s="242"/>
      <c r="V57" s="250"/>
      <c r="W57" s="549"/>
      <c r="X57" s="637"/>
      <c r="Y57" s="637"/>
      <c r="Z57" s="637"/>
      <c r="AA57" s="637"/>
      <c r="AB57" s="637"/>
      <c r="AC57" s="637"/>
      <c r="AD57" s="637"/>
      <c r="AK57" s="468"/>
      <c r="AL57" s="468"/>
      <c r="AM57" s="468"/>
      <c r="AN57" s="468"/>
      <c r="AO57" s="468"/>
      <c r="AP57" s="468"/>
      <c r="AQ57" s="468"/>
      <c r="AR57" s="468"/>
    </row>
    <row r="58" spans="1:44" ht="12.75" customHeight="1">
      <c r="A58" s="1"/>
      <c r="B58" s="433"/>
      <c r="C58" s="244" t="s">
        <v>31</v>
      </c>
      <c r="D58" s="238"/>
      <c r="E58" s="133"/>
      <c r="F58" s="215"/>
      <c r="G58" s="135" t="s">
        <v>162</v>
      </c>
      <c r="H58" s="72"/>
      <c r="I58" s="72"/>
      <c r="J58" s="72"/>
      <c r="K58" s="72"/>
      <c r="L58" s="72"/>
      <c r="M58" s="208"/>
      <c r="N58" s="210">
        <v>24</v>
      </c>
      <c r="O58" s="736">
        <v>0</v>
      </c>
      <c r="P58" s="737"/>
      <c r="Q58" s="737"/>
      <c r="R58" s="737"/>
      <c r="S58" s="738"/>
      <c r="T58" s="249"/>
      <c r="U58" s="242"/>
      <c r="V58" s="250"/>
      <c r="W58" s="549"/>
      <c r="X58" s="637"/>
      <c r="Y58" s="637"/>
      <c r="Z58" s="637"/>
      <c r="AA58" s="637"/>
      <c r="AB58" s="637"/>
      <c r="AC58" s="637"/>
      <c r="AD58" s="637"/>
      <c r="AK58" s="468"/>
      <c r="AL58" s="468"/>
      <c r="AM58" s="468"/>
      <c r="AN58" s="468"/>
      <c r="AO58" s="468"/>
      <c r="AP58" s="468"/>
      <c r="AQ58" s="468"/>
      <c r="AR58" s="468"/>
    </row>
    <row r="59" spans="1:44" ht="13.5" customHeight="1">
      <c r="A59" s="1"/>
      <c r="B59" s="433"/>
      <c r="C59" s="244" t="s">
        <v>29</v>
      </c>
      <c r="D59" s="251"/>
      <c r="E59" s="133">
        <v>25</v>
      </c>
      <c r="F59" s="163"/>
      <c r="G59" s="135" t="s">
        <v>260</v>
      </c>
      <c r="H59" s="208"/>
      <c r="I59" s="208"/>
      <c r="J59" s="208"/>
      <c r="K59" s="208"/>
      <c r="L59" s="208"/>
      <c r="M59" s="208"/>
      <c r="N59" s="240">
        <v>25</v>
      </c>
      <c r="O59" s="645">
        <v>0</v>
      </c>
      <c r="P59" s="646"/>
      <c r="Q59" s="646"/>
      <c r="R59" s="646"/>
      <c r="S59" s="647"/>
      <c r="T59" s="249"/>
      <c r="U59" s="551"/>
      <c r="V59" s="250"/>
      <c r="W59" s="549"/>
      <c r="X59" s="637"/>
      <c r="Y59" s="659"/>
      <c r="Z59" s="637"/>
      <c r="AA59" s="637"/>
      <c r="AB59" s="637"/>
      <c r="AC59" s="637"/>
      <c r="AD59" s="637"/>
      <c r="AK59" s="468"/>
      <c r="AL59" s="468"/>
      <c r="AM59" s="468"/>
      <c r="AN59" s="468"/>
      <c r="AO59" s="468"/>
      <c r="AP59" s="468"/>
      <c r="AQ59" s="468"/>
      <c r="AR59" s="468"/>
    </row>
    <row r="60" spans="1:44" ht="13.5" customHeight="1">
      <c r="A60" s="1"/>
      <c r="B60" s="433"/>
      <c r="C60" s="244"/>
      <c r="D60" s="251"/>
      <c r="E60" s="133">
        <v>26</v>
      </c>
      <c r="F60" s="163"/>
      <c r="G60" s="135" t="s">
        <v>261</v>
      </c>
      <c r="H60" s="208"/>
      <c r="I60" s="208"/>
      <c r="J60" s="208"/>
      <c r="K60" s="208"/>
      <c r="L60" s="208"/>
      <c r="M60" s="208"/>
      <c r="N60" s="240">
        <v>26</v>
      </c>
      <c r="O60" s="645">
        <v>0</v>
      </c>
      <c r="P60" s="646"/>
      <c r="Q60" s="646"/>
      <c r="R60" s="646"/>
      <c r="S60" s="647"/>
      <c r="T60" s="249"/>
      <c r="U60" s="551"/>
      <c r="V60" s="250"/>
      <c r="W60" s="549"/>
      <c r="X60" s="637"/>
      <c r="Y60" s="637"/>
      <c r="Z60" s="637"/>
      <c r="AA60" s="637"/>
      <c r="AB60" s="637"/>
      <c r="AC60" s="637"/>
      <c r="AD60" s="637"/>
      <c r="AK60" s="468"/>
      <c r="AL60" s="468"/>
      <c r="AM60" s="468"/>
      <c r="AN60" s="468"/>
      <c r="AO60" s="468"/>
      <c r="AP60" s="468"/>
      <c r="AQ60" s="468"/>
      <c r="AR60" s="468"/>
    </row>
    <row r="61" spans="1:44" ht="13.5" customHeight="1">
      <c r="A61" s="1"/>
      <c r="B61" s="433"/>
      <c r="C61" s="244"/>
      <c r="D61" s="251"/>
      <c r="E61" s="133">
        <v>27</v>
      </c>
      <c r="F61" s="163"/>
      <c r="G61" s="135" t="s">
        <v>262</v>
      </c>
      <c r="H61" s="208"/>
      <c r="I61" s="208"/>
      <c r="J61" s="208"/>
      <c r="K61" s="208"/>
      <c r="L61" s="208"/>
      <c r="M61" s="208"/>
      <c r="N61" s="240">
        <v>27</v>
      </c>
      <c r="O61" s="645">
        <v>0</v>
      </c>
      <c r="P61" s="646"/>
      <c r="Q61" s="646"/>
      <c r="R61" s="646"/>
      <c r="S61" s="647"/>
      <c r="T61" s="249"/>
      <c r="U61" s="551"/>
      <c r="V61" s="250"/>
      <c r="W61" s="549"/>
      <c r="X61" s="637"/>
      <c r="Y61" s="637"/>
      <c r="Z61" s="637"/>
      <c r="AA61" s="637"/>
      <c r="AB61" s="637"/>
      <c r="AC61" s="637"/>
      <c r="AD61" s="637"/>
      <c r="AK61" s="468"/>
      <c r="AL61" s="468"/>
      <c r="AM61" s="468"/>
      <c r="AN61" s="468"/>
      <c r="AO61" s="468"/>
      <c r="AP61" s="468"/>
      <c r="AQ61" s="468"/>
      <c r="AR61" s="468"/>
    </row>
    <row r="62" spans="1:44" ht="13.5" customHeight="1">
      <c r="A62" s="1"/>
      <c r="B62" s="433"/>
      <c r="C62" s="244"/>
      <c r="D62" s="251"/>
      <c r="E62" s="133">
        <v>28</v>
      </c>
      <c r="F62" s="163"/>
      <c r="G62" s="135" t="s">
        <v>163</v>
      </c>
      <c r="H62" s="208"/>
      <c r="I62" s="208"/>
      <c r="J62" s="208"/>
      <c r="K62" s="208"/>
      <c r="L62" s="208"/>
      <c r="M62" s="208"/>
      <c r="N62" s="240">
        <v>28</v>
      </c>
      <c r="O62" s="645">
        <v>0</v>
      </c>
      <c r="P62" s="646"/>
      <c r="Q62" s="646"/>
      <c r="R62" s="646"/>
      <c r="S62" s="647"/>
      <c r="T62" s="249"/>
      <c r="U62" s="551"/>
      <c r="V62" s="250"/>
      <c r="W62" s="549"/>
      <c r="X62" s="637"/>
      <c r="Y62" s="637"/>
      <c r="Z62" s="637"/>
      <c r="AA62" s="637"/>
      <c r="AB62" s="637"/>
      <c r="AC62" s="637"/>
      <c r="AD62" s="637"/>
      <c r="AK62" s="468"/>
      <c r="AL62" s="468"/>
      <c r="AM62" s="468"/>
      <c r="AN62" s="468"/>
      <c r="AO62" s="468"/>
      <c r="AP62" s="468"/>
      <c r="AQ62" s="468"/>
      <c r="AR62" s="468"/>
    </row>
    <row r="63" spans="1:44" ht="13.5" customHeight="1">
      <c r="A63" s="1"/>
      <c r="B63" s="433"/>
      <c r="C63" s="252"/>
      <c r="D63" s="252"/>
      <c r="E63" s="133">
        <v>29</v>
      </c>
      <c r="F63" s="163"/>
      <c r="G63" s="135" t="s">
        <v>263</v>
      </c>
      <c r="H63" s="208"/>
      <c r="I63" s="208"/>
      <c r="J63" s="208"/>
      <c r="K63" s="208"/>
      <c r="L63" s="208"/>
      <c r="M63" s="208"/>
      <c r="N63" s="240">
        <v>29</v>
      </c>
      <c r="O63" s="645">
        <v>0</v>
      </c>
      <c r="P63" s="646"/>
      <c r="Q63" s="646"/>
      <c r="R63" s="646"/>
      <c r="S63" s="647"/>
      <c r="T63" s="253"/>
      <c r="U63" s="551"/>
      <c r="V63" s="250"/>
      <c r="W63" s="549"/>
      <c r="X63" s="637"/>
      <c r="Y63" s="637"/>
      <c r="Z63" s="637"/>
      <c r="AA63" s="637"/>
      <c r="AB63" s="637"/>
      <c r="AC63" s="637"/>
      <c r="AD63" s="637"/>
      <c r="AK63" s="468"/>
      <c r="AL63" s="468"/>
      <c r="AM63" s="468"/>
      <c r="AN63" s="468"/>
      <c r="AO63" s="468"/>
      <c r="AP63" s="468"/>
      <c r="AQ63" s="468"/>
      <c r="AR63" s="468"/>
    </row>
    <row r="64" spans="1:44" ht="13.5" customHeight="1">
      <c r="A64" s="1"/>
      <c r="B64" s="433"/>
      <c r="C64" s="252"/>
      <c r="D64" s="252"/>
      <c r="E64" s="133">
        <v>30</v>
      </c>
      <c r="F64" s="163"/>
      <c r="G64" s="135" t="s">
        <v>264</v>
      </c>
      <c r="H64" s="208"/>
      <c r="I64" s="208"/>
      <c r="J64" s="208"/>
      <c r="K64" s="208"/>
      <c r="L64" s="208"/>
      <c r="M64" s="208"/>
      <c r="N64" s="240">
        <v>30</v>
      </c>
      <c r="O64" s="645">
        <v>0</v>
      </c>
      <c r="P64" s="646"/>
      <c r="Q64" s="646"/>
      <c r="R64" s="646"/>
      <c r="S64" s="647"/>
      <c r="T64" s="253"/>
      <c r="U64" s="551"/>
      <c r="V64" s="250"/>
      <c r="W64" s="549"/>
      <c r="X64" s="637"/>
      <c r="Y64" s="637"/>
      <c r="Z64" s="637"/>
      <c r="AA64" s="637"/>
      <c r="AB64" s="637"/>
      <c r="AC64" s="637"/>
      <c r="AD64" s="637"/>
      <c r="AK64" s="468"/>
      <c r="AL64" s="468"/>
      <c r="AM64" s="468"/>
      <c r="AN64" s="468"/>
      <c r="AO64" s="468"/>
      <c r="AP64" s="468"/>
      <c r="AQ64" s="468"/>
      <c r="AR64" s="468"/>
    </row>
    <row r="65" spans="1:44" ht="13.5" customHeight="1">
      <c r="A65" s="1"/>
      <c r="B65" s="433"/>
      <c r="C65" s="254"/>
      <c r="D65" s="254"/>
      <c r="E65" s="133">
        <v>31</v>
      </c>
      <c r="F65" s="163"/>
      <c r="G65" s="135" t="s">
        <v>265</v>
      </c>
      <c r="H65" s="208"/>
      <c r="I65" s="208"/>
      <c r="J65" s="208"/>
      <c r="K65" s="208"/>
      <c r="L65" s="208"/>
      <c r="M65" s="208"/>
      <c r="N65" s="240">
        <v>31</v>
      </c>
      <c r="O65" s="645">
        <v>0</v>
      </c>
      <c r="P65" s="646"/>
      <c r="Q65" s="646"/>
      <c r="R65" s="646"/>
      <c r="S65" s="647"/>
      <c r="T65" s="253"/>
      <c r="U65" s="551"/>
      <c r="V65" s="250"/>
      <c r="W65" s="549"/>
      <c r="X65" s="637"/>
      <c r="Y65" s="637"/>
      <c r="Z65" s="637"/>
      <c r="AA65" s="637"/>
      <c r="AB65" s="637"/>
      <c r="AC65" s="637"/>
      <c r="AD65" s="637"/>
      <c r="AK65" s="468"/>
      <c r="AL65" s="468"/>
      <c r="AM65" s="468"/>
      <c r="AN65" s="468"/>
      <c r="AO65" s="468"/>
      <c r="AP65" s="468"/>
      <c r="AQ65" s="468"/>
      <c r="AR65" s="468"/>
    </row>
    <row r="66" spans="1:44" ht="13.5" customHeight="1">
      <c r="A66" s="1"/>
      <c r="B66" s="433"/>
      <c r="C66" s="254"/>
      <c r="D66" s="254"/>
      <c r="E66" s="133">
        <v>32</v>
      </c>
      <c r="F66" s="163"/>
      <c r="G66" s="135" t="s">
        <v>266</v>
      </c>
      <c r="H66" s="208"/>
      <c r="I66" s="208"/>
      <c r="J66" s="208"/>
      <c r="K66" s="208"/>
      <c r="L66" s="208"/>
      <c r="M66" s="208"/>
      <c r="N66" s="240">
        <v>32</v>
      </c>
      <c r="O66" s="645">
        <v>0</v>
      </c>
      <c r="P66" s="646"/>
      <c r="Q66" s="646"/>
      <c r="R66" s="646"/>
      <c r="S66" s="647"/>
      <c r="T66" s="253"/>
      <c r="U66" s="551"/>
      <c r="V66" s="250"/>
      <c r="W66" s="549"/>
      <c r="X66" s="637"/>
      <c r="Y66" s="637"/>
      <c r="Z66" s="637"/>
      <c r="AA66" s="637"/>
      <c r="AB66" s="637"/>
      <c r="AC66" s="637"/>
      <c r="AD66" s="637"/>
      <c r="AK66" s="468"/>
      <c r="AL66" s="468"/>
      <c r="AM66" s="468"/>
      <c r="AN66" s="468"/>
      <c r="AO66" s="468"/>
      <c r="AP66" s="468"/>
      <c r="AQ66" s="468"/>
      <c r="AR66" s="468"/>
    </row>
    <row r="67" spans="1:44" ht="13.5" customHeight="1">
      <c r="A67" s="1"/>
      <c r="B67" s="433"/>
      <c r="C67" s="254"/>
      <c r="D67" s="254"/>
      <c r="E67" s="133">
        <v>33</v>
      </c>
      <c r="F67" s="163"/>
      <c r="G67" s="135" t="s">
        <v>267</v>
      </c>
      <c r="H67" s="208"/>
      <c r="I67" s="208"/>
      <c r="J67" s="208"/>
      <c r="K67" s="208"/>
      <c r="L67" s="208"/>
      <c r="M67" s="208"/>
      <c r="N67" s="240">
        <v>33</v>
      </c>
      <c r="O67" s="645">
        <v>0</v>
      </c>
      <c r="P67" s="646"/>
      <c r="Q67" s="646"/>
      <c r="R67" s="646"/>
      <c r="S67" s="647"/>
      <c r="T67" s="255"/>
      <c r="U67" s="551"/>
      <c r="V67" s="250"/>
      <c r="W67" s="549"/>
      <c r="X67" s="637"/>
      <c r="Y67" s="637"/>
      <c r="Z67" s="637"/>
      <c r="AA67" s="637"/>
      <c r="AB67" s="637"/>
      <c r="AC67" s="637"/>
      <c r="AD67" s="637"/>
      <c r="AK67" s="468"/>
      <c r="AL67" s="468"/>
      <c r="AM67" s="468"/>
      <c r="AN67" s="468"/>
      <c r="AO67" s="468"/>
      <c r="AP67" s="468"/>
      <c r="AQ67" s="468"/>
      <c r="AR67" s="468"/>
    </row>
    <row r="68" spans="1:44" ht="13.5" customHeight="1" thickBot="1">
      <c r="A68" s="1"/>
      <c r="B68" s="433"/>
      <c r="C68" s="254"/>
      <c r="D68" s="254"/>
      <c r="E68" s="133">
        <v>34</v>
      </c>
      <c r="F68" s="137" t="s">
        <v>139</v>
      </c>
      <c r="G68" s="72" t="s">
        <v>32</v>
      </c>
      <c r="H68" s="208"/>
      <c r="I68" s="115" t="s">
        <v>268</v>
      </c>
      <c r="J68" s="208"/>
      <c r="K68" s="208"/>
      <c r="L68" s="256"/>
      <c r="M68" s="257"/>
      <c r="N68" s="240" t="s">
        <v>164</v>
      </c>
      <c r="O68" s="645">
        <v>0</v>
      </c>
      <c r="P68" s="646"/>
      <c r="Q68" s="646"/>
      <c r="R68" s="646"/>
      <c r="S68" s="647"/>
      <c r="T68" s="258"/>
      <c r="U68" s="551"/>
      <c r="V68" s="250"/>
      <c r="W68" s="549"/>
      <c r="X68" s="637"/>
      <c r="Y68" s="637"/>
      <c r="Z68" s="637"/>
      <c r="AA68" s="637"/>
      <c r="AB68" s="637"/>
      <c r="AC68" s="637"/>
      <c r="AD68" s="637"/>
      <c r="AK68" s="468"/>
      <c r="AL68" s="468"/>
      <c r="AM68" s="468"/>
      <c r="AN68" s="468"/>
      <c r="AO68" s="468"/>
      <c r="AP68" s="468"/>
      <c r="AQ68" s="468"/>
      <c r="AR68" s="468"/>
    </row>
    <row r="69" spans="1:44" ht="13.5" customHeight="1">
      <c r="A69" s="1"/>
      <c r="B69" s="433"/>
      <c r="C69" s="254"/>
      <c r="D69" s="254"/>
      <c r="E69" s="133">
        <v>35</v>
      </c>
      <c r="F69" s="163"/>
      <c r="G69" s="135" t="s">
        <v>165</v>
      </c>
      <c r="H69" s="208"/>
      <c r="I69" s="208"/>
      <c r="J69" s="208"/>
      <c r="K69" s="204" t="s">
        <v>166</v>
      </c>
      <c r="L69" s="208"/>
      <c r="M69" s="133"/>
      <c r="N69" s="259"/>
      <c r="O69" s="260"/>
      <c r="P69" s="260"/>
      <c r="Q69" s="261"/>
      <c r="R69" s="262"/>
      <c r="S69" s="263"/>
      <c r="T69" s="207">
        <v>35</v>
      </c>
      <c r="U69" s="726">
        <f>SUM(O56:S68)</f>
        <v>0</v>
      </c>
      <c r="V69" s="727"/>
      <c r="W69" s="549"/>
      <c r="X69" s="637"/>
      <c r="Y69" s="637"/>
      <c r="Z69" s="637"/>
      <c r="AA69" s="637"/>
      <c r="AB69" s="637"/>
      <c r="AC69" s="637"/>
      <c r="AD69" s="637"/>
      <c r="AK69" s="468"/>
      <c r="AL69" s="468"/>
      <c r="AM69" s="468"/>
      <c r="AN69" s="468"/>
      <c r="AO69" s="468"/>
      <c r="AP69" s="468"/>
      <c r="AQ69" s="468"/>
      <c r="AR69" s="468"/>
    </row>
    <row r="70" spans="1:44" ht="13.5" customHeight="1">
      <c r="A70" s="1"/>
      <c r="B70" s="433"/>
      <c r="C70" s="264"/>
      <c r="D70" s="264"/>
      <c r="E70" s="230">
        <v>36</v>
      </c>
      <c r="F70" s="265"/>
      <c r="G70" s="232" t="s">
        <v>167</v>
      </c>
      <c r="H70" s="187"/>
      <c r="I70" s="187"/>
      <c r="J70" s="187"/>
      <c r="K70" s="187"/>
      <c r="L70" s="232" t="s">
        <v>269</v>
      </c>
      <c r="M70" s="187"/>
      <c r="N70" s="266"/>
      <c r="O70" s="266"/>
      <c r="P70" s="266"/>
      <c r="Q70" s="266"/>
      <c r="R70" s="267" t="s">
        <v>168</v>
      </c>
      <c r="S70" s="268"/>
      <c r="T70" s="216">
        <v>36</v>
      </c>
      <c r="U70" s="717">
        <f>U55-U69</f>
        <v>0</v>
      </c>
      <c r="V70" s="718"/>
      <c r="W70" s="552"/>
      <c r="X70" s="637"/>
      <c r="Y70" s="637"/>
      <c r="Z70" s="637"/>
      <c r="AA70" s="637"/>
      <c r="AB70" s="637"/>
      <c r="AC70" s="637"/>
      <c r="AD70" s="637"/>
      <c r="AK70" s="468"/>
      <c r="AL70" s="468"/>
      <c r="AM70" s="468"/>
      <c r="AN70" s="468"/>
      <c r="AO70" s="468"/>
      <c r="AP70" s="468"/>
      <c r="AQ70" s="468"/>
      <c r="AR70" s="468"/>
    </row>
    <row r="71" spans="1:44" ht="13.5" customHeight="1">
      <c r="A71" s="1"/>
      <c r="B71" s="433"/>
      <c r="C71" s="269" t="s">
        <v>169</v>
      </c>
      <c r="D71" s="119"/>
      <c r="E71" s="141"/>
      <c r="F71" s="270"/>
      <c r="G71" s="144"/>
      <c r="H71" s="144"/>
      <c r="I71" s="144"/>
      <c r="J71" s="144"/>
      <c r="K71" s="144"/>
      <c r="L71" s="144"/>
      <c r="M71" s="144"/>
      <c r="N71" s="144"/>
      <c r="O71" s="144"/>
      <c r="P71" s="271"/>
      <c r="Q71" s="272" t="s">
        <v>170</v>
      </c>
      <c r="R71" s="144"/>
      <c r="S71" s="144"/>
      <c r="T71" s="273"/>
      <c r="U71" s="274"/>
      <c r="V71" s="275" t="s">
        <v>449</v>
      </c>
      <c r="W71" s="553"/>
      <c r="X71" s="637"/>
      <c r="Y71" s="637"/>
      <c r="Z71" s="637"/>
      <c r="AA71" s="637"/>
      <c r="AB71" s="637"/>
      <c r="AC71" s="637"/>
      <c r="AD71" s="637"/>
      <c r="AK71" s="468"/>
      <c r="AL71" s="468"/>
      <c r="AM71" s="468"/>
      <c r="AN71" s="468"/>
      <c r="AO71" s="468"/>
      <c r="AP71" s="468"/>
      <c r="AQ71" s="468"/>
      <c r="AR71" s="468"/>
    </row>
    <row r="72" spans="1:44" ht="13.5" customHeight="1">
      <c r="A72" s="1"/>
      <c r="B72" s="442"/>
      <c r="C72" s="443"/>
      <c r="D72" s="443"/>
      <c r="E72" s="444"/>
      <c r="F72" s="445"/>
      <c r="G72" s="446"/>
      <c r="H72" s="446"/>
      <c r="I72" s="446"/>
      <c r="J72" s="446"/>
      <c r="K72" s="446"/>
      <c r="L72" s="446"/>
      <c r="M72" s="446"/>
      <c r="N72" s="446"/>
      <c r="O72" s="446"/>
      <c r="P72" s="447"/>
      <c r="Q72" s="448"/>
      <c r="R72" s="446"/>
      <c r="S72" s="446"/>
      <c r="T72" s="449"/>
      <c r="U72" s="450"/>
      <c r="V72" s="451"/>
      <c r="W72" s="554"/>
      <c r="X72" s="637"/>
      <c r="Y72" s="637"/>
      <c r="Z72" s="637"/>
      <c r="AA72" s="637"/>
      <c r="AB72" s="637"/>
      <c r="AC72" s="637"/>
      <c r="AD72" s="637"/>
      <c r="AK72" s="468"/>
      <c r="AL72" s="468"/>
      <c r="AM72" s="468"/>
      <c r="AN72" s="468"/>
      <c r="AO72" s="468"/>
      <c r="AP72" s="468"/>
      <c r="AQ72" s="468"/>
      <c r="AR72" s="468"/>
    </row>
    <row r="73" spans="1:44" ht="13.5" customHeight="1">
      <c r="A73" s="425"/>
      <c r="B73" s="452"/>
      <c r="C73" s="453"/>
      <c r="D73" s="453"/>
      <c r="E73" s="454"/>
      <c r="F73" s="455"/>
      <c r="G73" s="456"/>
      <c r="H73" s="456"/>
      <c r="I73" s="456"/>
      <c r="J73" s="456"/>
      <c r="K73" s="456"/>
      <c r="L73" s="457" t="s">
        <v>171</v>
      </c>
      <c r="M73" s="456"/>
      <c r="N73" s="456"/>
      <c r="O73" s="456"/>
      <c r="P73" s="456"/>
      <c r="Q73" s="456"/>
      <c r="R73" s="456"/>
      <c r="S73" s="456"/>
      <c r="T73" s="458"/>
      <c r="U73" s="519"/>
      <c r="V73" s="520"/>
      <c r="W73" s="555"/>
      <c r="X73" s="637"/>
      <c r="Y73" s="637"/>
      <c r="Z73" s="637"/>
      <c r="AA73" s="637"/>
      <c r="AB73" s="637"/>
      <c r="AC73" s="637"/>
      <c r="AD73" s="637"/>
      <c r="AK73" s="468"/>
      <c r="AL73" s="468"/>
      <c r="AM73" s="468"/>
      <c r="AN73" s="468"/>
      <c r="AO73" s="468"/>
      <c r="AP73" s="468"/>
      <c r="AQ73" s="468"/>
      <c r="AR73" s="468"/>
    </row>
    <row r="74" spans="1:44" ht="38.25" customHeight="1" thickBot="1">
      <c r="A74" s="1"/>
      <c r="B74" s="426"/>
      <c r="C74" s="459" t="s">
        <v>172</v>
      </c>
      <c r="D74" s="459"/>
      <c r="E74" s="460"/>
      <c r="F74" s="461"/>
      <c r="G74" s="462"/>
      <c r="H74" s="462"/>
      <c r="I74" s="462"/>
      <c r="J74" s="462"/>
      <c r="K74" s="462"/>
      <c r="L74" s="463"/>
      <c r="M74" s="462"/>
      <c r="N74" s="462"/>
      <c r="O74" s="462"/>
      <c r="P74" s="462"/>
      <c r="Q74" s="462"/>
      <c r="R74" s="462"/>
      <c r="S74" s="462"/>
      <c r="T74" s="464"/>
      <c r="U74" s="521"/>
      <c r="V74" s="522" t="s">
        <v>326</v>
      </c>
      <c r="W74" s="556"/>
      <c r="X74" s="637"/>
      <c r="Y74" s="637"/>
      <c r="Z74" s="637"/>
      <c r="AA74" s="637"/>
      <c r="AB74" s="637"/>
      <c r="AC74" s="637"/>
      <c r="AD74" s="637"/>
      <c r="AK74" s="468"/>
      <c r="AL74" s="468"/>
      <c r="AM74" s="468"/>
      <c r="AN74" s="468"/>
      <c r="AO74" s="468"/>
      <c r="AP74" s="468"/>
      <c r="AQ74" s="468"/>
      <c r="AR74" s="468"/>
    </row>
    <row r="75" spans="1:44" ht="13.5" customHeight="1" thickTop="1">
      <c r="A75" s="1"/>
      <c r="B75" s="433"/>
      <c r="C75" s="152"/>
      <c r="D75" s="152"/>
      <c r="E75" s="133"/>
      <c r="F75" s="215"/>
      <c r="G75" s="72"/>
      <c r="H75" s="72"/>
      <c r="I75" s="72"/>
      <c r="J75" s="72"/>
      <c r="K75" s="72"/>
      <c r="L75" s="276"/>
      <c r="M75" s="72"/>
      <c r="N75" s="72"/>
      <c r="O75" s="72"/>
      <c r="P75" s="72"/>
      <c r="Q75" s="72"/>
      <c r="R75" s="72"/>
      <c r="S75" s="72"/>
      <c r="T75" s="223"/>
      <c r="U75" s="523"/>
      <c r="V75" s="524"/>
      <c r="W75" s="549"/>
      <c r="X75" s="637"/>
      <c r="Y75" s="637"/>
      <c r="Z75" s="637"/>
      <c r="AA75" s="637"/>
      <c r="AB75" s="637"/>
      <c r="AC75" s="637"/>
      <c r="AD75" s="637"/>
      <c r="AK75" s="468"/>
      <c r="AL75" s="468"/>
      <c r="AM75" s="468"/>
      <c r="AN75" s="468"/>
      <c r="AO75" s="468"/>
      <c r="AP75" s="468"/>
      <c r="AQ75" s="468"/>
      <c r="AR75" s="468"/>
    </row>
    <row r="76" spans="1:44" ht="13.5" customHeight="1" thickBot="1">
      <c r="A76" s="1"/>
      <c r="B76" s="433"/>
      <c r="C76" s="278" t="s">
        <v>173</v>
      </c>
      <c r="D76" s="278"/>
      <c r="E76" s="133">
        <v>37</v>
      </c>
      <c r="F76" s="215"/>
      <c r="G76" s="135" t="s">
        <v>174</v>
      </c>
      <c r="H76" s="279"/>
      <c r="I76" s="72"/>
      <c r="J76" s="72"/>
      <c r="K76" s="72"/>
      <c r="L76" s="225"/>
      <c r="M76" s="280"/>
      <c r="N76" s="280"/>
      <c r="O76" s="280"/>
      <c r="P76" s="280"/>
      <c r="Q76" s="281"/>
      <c r="R76" s="280"/>
      <c r="S76" s="280"/>
      <c r="T76" s="216">
        <v>37</v>
      </c>
      <c r="U76" s="641">
        <f>U70</f>
        <v>0</v>
      </c>
      <c r="V76" s="642"/>
      <c r="W76" s="549"/>
      <c r="X76" s="637"/>
      <c r="Y76" s="637"/>
      <c r="Z76" s="637"/>
      <c r="AA76" s="637"/>
      <c r="AB76" s="637"/>
      <c r="AC76" s="637"/>
      <c r="AD76" s="637"/>
      <c r="AK76" s="468"/>
      <c r="AL76" s="468"/>
      <c r="AM76" s="468"/>
      <c r="AN76" s="468"/>
      <c r="AO76" s="468"/>
      <c r="AP76" s="468"/>
      <c r="AQ76" s="468"/>
      <c r="AR76" s="468"/>
    </row>
    <row r="77" spans="1:44" ht="13.5" customHeight="1">
      <c r="A77" s="1"/>
      <c r="B77" s="433"/>
      <c r="C77" s="132" t="s">
        <v>33</v>
      </c>
      <c r="D77" s="132"/>
      <c r="E77" s="133">
        <v>38</v>
      </c>
      <c r="F77" s="137" t="s">
        <v>139</v>
      </c>
      <c r="G77" s="72" t="s">
        <v>175</v>
      </c>
      <c r="H77" s="116" t="s">
        <v>171</v>
      </c>
      <c r="I77" s="803" t="s">
        <v>452</v>
      </c>
      <c r="J77" s="804"/>
      <c r="K77" s="804"/>
      <c r="L77" s="804"/>
      <c r="M77" s="804"/>
      <c r="N77" s="123" t="s">
        <v>270</v>
      </c>
      <c r="O77" s="123"/>
      <c r="P77" s="282"/>
      <c r="Q77" s="116"/>
      <c r="R77" s="732">
        <f>COUNTIF(AE77:AF78,"TRUE")</f>
        <v>0</v>
      </c>
      <c r="S77" s="733"/>
      <c r="T77" s="249"/>
      <c r="U77" s="525"/>
      <c r="V77" s="283"/>
      <c r="W77" s="549"/>
      <c r="X77" s="637"/>
      <c r="Y77" s="637"/>
      <c r="Z77" s="637"/>
      <c r="AA77" s="637"/>
      <c r="AB77" s="637"/>
      <c r="AC77" s="637"/>
      <c r="AD77" s="637"/>
      <c r="AE77" s="475" t="b">
        <v>0</v>
      </c>
      <c r="AF77" s="475" t="b">
        <v>0</v>
      </c>
      <c r="AH77" s="469" t="s">
        <v>96</v>
      </c>
      <c r="AI77" s="469"/>
      <c r="AK77" s="468"/>
      <c r="AL77" s="468"/>
      <c r="AM77" s="468"/>
      <c r="AN77" s="468"/>
      <c r="AO77" s="468"/>
      <c r="AP77" s="468"/>
      <c r="AQ77" s="468"/>
      <c r="AR77" s="468"/>
    </row>
    <row r="78" spans="1:44" ht="13.5" customHeight="1" thickBot="1">
      <c r="A78" s="1"/>
      <c r="B78" s="433"/>
      <c r="C78" s="827" t="s">
        <v>176</v>
      </c>
      <c r="D78" s="284"/>
      <c r="E78" s="133"/>
      <c r="F78" s="285"/>
      <c r="G78" s="135" t="s">
        <v>177</v>
      </c>
      <c r="H78" s="116" t="s">
        <v>171</v>
      </c>
      <c r="I78" s="805" t="s">
        <v>453</v>
      </c>
      <c r="J78" s="806"/>
      <c r="K78" s="806"/>
      <c r="L78" s="806"/>
      <c r="M78" s="806"/>
      <c r="N78" s="123" t="s">
        <v>271</v>
      </c>
      <c r="O78" s="123"/>
      <c r="P78" s="223"/>
      <c r="Q78" s="286"/>
      <c r="R78" s="734"/>
      <c r="S78" s="735"/>
      <c r="T78" s="287"/>
      <c r="U78" s="525"/>
      <c r="V78" s="283"/>
      <c r="W78" s="549"/>
      <c r="X78" s="637"/>
      <c r="Y78" s="637"/>
      <c r="Z78" s="637"/>
      <c r="AA78" s="637"/>
      <c r="AB78" s="637"/>
      <c r="AC78" s="637"/>
      <c r="AD78" s="637"/>
      <c r="AE78" s="475" t="b">
        <v>0</v>
      </c>
      <c r="AF78" s="475" t="b">
        <v>0</v>
      </c>
      <c r="AH78" s="468">
        <v>1</v>
      </c>
      <c r="AI78" s="470">
        <f>'Quick Tax Estimator'!AD10</f>
        <v>5150</v>
      </c>
      <c r="AJ78" s="469" t="s">
        <v>10</v>
      </c>
      <c r="AK78" s="468"/>
      <c r="AL78" s="468"/>
      <c r="AM78" s="468"/>
      <c r="AN78" s="468"/>
      <c r="AO78" s="468"/>
      <c r="AP78" s="468"/>
      <c r="AQ78" s="468"/>
      <c r="AR78" s="468"/>
    </row>
    <row r="79" spans="1:44" ht="18.75" customHeight="1">
      <c r="A79" s="1"/>
      <c r="B79" s="433"/>
      <c r="C79" s="827"/>
      <c r="D79" s="284"/>
      <c r="E79" s="133"/>
      <c r="F79" s="137" t="s">
        <v>122</v>
      </c>
      <c r="G79" s="72" t="s">
        <v>178</v>
      </c>
      <c r="H79" s="72"/>
      <c r="I79" s="72"/>
      <c r="J79" s="288"/>
      <c r="K79" s="159"/>
      <c r="L79" s="72"/>
      <c r="M79" s="72"/>
      <c r="N79" s="159"/>
      <c r="O79" s="159"/>
      <c r="P79" s="289"/>
      <c r="Q79" s="72"/>
      <c r="R79" s="116" t="s">
        <v>179</v>
      </c>
      <c r="S79" s="72"/>
      <c r="T79" s="290"/>
      <c r="U79" s="525"/>
      <c r="V79" s="283"/>
      <c r="W79" s="549"/>
      <c r="X79" s="637"/>
      <c r="Y79" s="637"/>
      <c r="Z79" s="637"/>
      <c r="AA79" s="637"/>
      <c r="AB79" s="637"/>
      <c r="AC79" s="637"/>
      <c r="AD79" s="637"/>
      <c r="AH79" s="468">
        <v>2</v>
      </c>
      <c r="AI79" s="470">
        <f>'Quick Tax Estimator'!AD11</f>
        <v>10300</v>
      </c>
      <c r="AJ79" s="469" t="s">
        <v>11</v>
      </c>
      <c r="AK79" s="468"/>
      <c r="AL79" s="468"/>
      <c r="AM79" s="468"/>
      <c r="AN79" s="468"/>
      <c r="AO79" s="468"/>
      <c r="AP79" s="468"/>
      <c r="AQ79" s="468"/>
      <c r="AR79" s="468"/>
    </row>
    <row r="80" spans="1:44" ht="13.5" customHeight="1">
      <c r="A80" s="1"/>
      <c r="B80" s="433"/>
      <c r="C80" s="779" t="s">
        <v>272</v>
      </c>
      <c r="D80" s="291"/>
      <c r="E80" s="133">
        <v>39</v>
      </c>
      <c r="F80" s="215"/>
      <c r="G80" s="209" t="s">
        <v>273</v>
      </c>
      <c r="H80" s="120"/>
      <c r="I80" s="120"/>
      <c r="J80" s="120"/>
      <c r="K80" s="120"/>
      <c r="L80" s="120"/>
      <c r="M80" s="72"/>
      <c r="N80" s="292"/>
      <c r="O80" s="292"/>
      <c r="P80" s="292"/>
      <c r="Q80" s="235"/>
      <c r="R80" s="223"/>
      <c r="S80" s="223"/>
      <c r="T80" s="210">
        <v>39</v>
      </c>
      <c r="U80" s="648">
        <v>0</v>
      </c>
      <c r="V80" s="640"/>
      <c r="W80" s="549"/>
      <c r="X80" s="637"/>
      <c r="Y80" s="637"/>
      <c r="Z80" s="637"/>
      <c r="AA80" s="637"/>
      <c r="AB80" s="637"/>
      <c r="AC80" s="637"/>
      <c r="AD80" s="637"/>
      <c r="AH80" s="468">
        <v>3</v>
      </c>
      <c r="AI80" s="470">
        <f>'Quick Tax Estimator'!AD12</f>
        <v>5150</v>
      </c>
      <c r="AJ80" s="469" t="s">
        <v>12</v>
      </c>
      <c r="AK80" s="468"/>
      <c r="AL80" s="468"/>
      <c r="AM80" s="468"/>
      <c r="AN80" s="468"/>
      <c r="AO80" s="468"/>
      <c r="AP80" s="468"/>
      <c r="AQ80" s="468"/>
      <c r="AR80" s="468"/>
    </row>
    <row r="81" spans="1:44" ht="13.5" customHeight="1">
      <c r="A81" s="1"/>
      <c r="B81" s="433"/>
      <c r="C81" s="780"/>
      <c r="D81" s="293"/>
      <c r="E81" s="133">
        <v>40</v>
      </c>
      <c r="F81" s="215"/>
      <c r="G81" s="135" t="s">
        <v>180</v>
      </c>
      <c r="H81" s="72"/>
      <c r="I81" s="72"/>
      <c r="J81" s="72"/>
      <c r="K81" s="72"/>
      <c r="L81" s="204" t="s">
        <v>181</v>
      </c>
      <c r="M81" s="72"/>
      <c r="N81" s="72"/>
      <c r="O81" s="72"/>
      <c r="P81" s="72"/>
      <c r="Q81" s="72"/>
      <c r="R81" s="72"/>
      <c r="S81" s="72"/>
      <c r="T81" s="216">
        <v>40</v>
      </c>
      <c r="U81" s="715">
        <f>U76-U80</f>
        <v>0</v>
      </c>
      <c r="V81" s="716"/>
      <c r="W81" s="549"/>
      <c r="X81" s="637"/>
      <c r="Y81" s="637"/>
      <c r="Z81" s="637"/>
      <c r="AA81" s="637"/>
      <c r="AB81" s="637"/>
      <c r="AC81" s="637"/>
      <c r="AD81" s="637"/>
      <c r="AH81" s="468">
        <v>4</v>
      </c>
      <c r="AI81" s="470">
        <f>'Quick Tax Estimator'!AD13</f>
        <v>7550</v>
      </c>
      <c r="AJ81" s="469" t="s">
        <v>13</v>
      </c>
      <c r="AK81" s="468"/>
      <c r="AL81" s="468"/>
      <c r="AM81" s="468"/>
      <c r="AN81" s="468"/>
      <c r="AO81" s="468"/>
      <c r="AP81" s="468"/>
      <c r="AQ81" s="468"/>
      <c r="AR81" s="468"/>
    </row>
    <row r="82" spans="1:44" ht="13.5" customHeight="1">
      <c r="A82" s="1"/>
      <c r="B82" s="433"/>
      <c r="C82" s="780"/>
      <c r="D82" s="293"/>
      <c r="E82" s="133">
        <v>41</v>
      </c>
      <c r="F82" s="215"/>
      <c r="G82" s="294" t="str">
        <f>"If line 37 is "&amp;+TEXT(AI87,"$0,000")&amp;+" or less, multiply "&amp;+TEXT(AI84,"$0,000")&amp;+" by the total number of exemptions claimed on"</f>
        <v>If line 37 is $225,750 or less, multiply $3,300 by the total number of exemptions claimed on</v>
      </c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290"/>
      <c r="U82" s="295"/>
      <c r="V82" s="283"/>
      <c r="W82" s="557"/>
      <c r="X82" s="637"/>
      <c r="Y82" s="637"/>
      <c r="Z82" s="637"/>
      <c r="AA82" s="637"/>
      <c r="AB82" s="637"/>
      <c r="AC82" s="637"/>
      <c r="AD82" s="637"/>
      <c r="AK82" s="468"/>
      <c r="AL82" s="468"/>
      <c r="AM82" s="468"/>
      <c r="AN82" s="468"/>
      <c r="AO82" s="468"/>
      <c r="AP82" s="468"/>
      <c r="AQ82" s="468"/>
      <c r="AR82" s="468"/>
    </row>
    <row r="83" spans="1:44" ht="13.5" customHeight="1">
      <c r="A83" s="1"/>
      <c r="B83" s="433"/>
      <c r="C83" s="780"/>
      <c r="D83" s="293"/>
      <c r="E83" s="133"/>
      <c r="F83" s="215"/>
      <c r="G83" s="135" t="str">
        <f>"line 6d. If line 37 is over "&amp;+TEXT(AI87,"$0,000")&amp;+", see the worksheet on page 33."</f>
        <v>line 6d. If line 37 is over $225,750, see the worksheet on page 33.</v>
      </c>
      <c r="H83" s="72"/>
      <c r="I83" s="72"/>
      <c r="J83" s="72"/>
      <c r="K83" s="72"/>
      <c r="L83" s="72"/>
      <c r="M83" s="72"/>
      <c r="N83" s="204" t="s">
        <v>145</v>
      </c>
      <c r="O83" s="208"/>
      <c r="P83" s="72"/>
      <c r="Q83" s="72"/>
      <c r="R83" s="120"/>
      <c r="S83" s="120"/>
      <c r="T83" s="207">
        <v>41</v>
      </c>
      <c r="U83" s="648">
        <v>0</v>
      </c>
      <c r="V83" s="640"/>
      <c r="W83" s="557"/>
      <c r="X83" s="637"/>
      <c r="Y83" s="637"/>
      <c r="Z83" s="637"/>
      <c r="AA83" s="637"/>
      <c r="AB83" s="637"/>
      <c r="AC83" s="637"/>
      <c r="AD83" s="637"/>
      <c r="AK83" s="468"/>
      <c r="AL83" s="468"/>
      <c r="AM83" s="468"/>
      <c r="AN83" s="468"/>
      <c r="AO83" s="468"/>
      <c r="AP83" s="468"/>
      <c r="AQ83" s="468"/>
      <c r="AR83" s="468"/>
    </row>
    <row r="84" spans="1:44" ht="13.5" customHeight="1">
      <c r="A84" s="1"/>
      <c r="B84" s="433"/>
      <c r="C84" s="780"/>
      <c r="D84" s="293"/>
      <c r="E84" s="133">
        <v>42</v>
      </c>
      <c r="F84" s="215"/>
      <c r="G84" s="209" t="s">
        <v>182</v>
      </c>
      <c r="H84" s="72"/>
      <c r="I84" s="72"/>
      <c r="J84" s="135" t="s">
        <v>274</v>
      </c>
      <c r="K84" s="72"/>
      <c r="L84" s="72"/>
      <c r="M84" s="72"/>
      <c r="N84" s="72"/>
      <c r="O84" s="72"/>
      <c r="P84" s="72"/>
      <c r="Q84" s="72"/>
      <c r="R84" s="72"/>
      <c r="S84" s="72"/>
      <c r="T84" s="216">
        <v>42</v>
      </c>
      <c r="U84" s="715">
        <f>U81-U83</f>
        <v>0</v>
      </c>
      <c r="V84" s="716"/>
      <c r="W84" s="557"/>
      <c r="X84" s="637"/>
      <c r="Y84" s="637"/>
      <c r="Z84" s="637"/>
      <c r="AA84" s="637"/>
      <c r="AB84" s="637"/>
      <c r="AC84" s="637"/>
      <c r="AD84" s="637"/>
      <c r="AI84" s="470">
        <f>'Detailed Tax Calculator'!V37</f>
        <v>3300</v>
      </c>
      <c r="AK84" s="468"/>
      <c r="AL84" s="468"/>
      <c r="AM84" s="468"/>
      <c r="AN84" s="468"/>
      <c r="AO84" s="468"/>
      <c r="AP84" s="468"/>
      <c r="AQ84" s="468"/>
      <c r="AR84" s="468"/>
    </row>
    <row r="85" spans="1:44" ht="13.5" customHeight="1">
      <c r="A85" s="1"/>
      <c r="B85" s="433"/>
      <c r="C85" s="815"/>
      <c r="D85" s="106"/>
      <c r="E85" s="133">
        <v>43</v>
      </c>
      <c r="F85" s="215"/>
      <c r="G85" s="209" t="s">
        <v>275</v>
      </c>
      <c r="H85" s="72"/>
      <c r="I85" s="72"/>
      <c r="J85" s="72"/>
      <c r="K85" s="72"/>
      <c r="L85" s="225"/>
      <c r="M85" s="296"/>
      <c r="N85" s="297"/>
      <c r="O85" s="297"/>
      <c r="P85" s="223"/>
      <c r="Q85" s="297"/>
      <c r="R85" s="235"/>
      <c r="S85" s="235"/>
      <c r="T85" s="216">
        <v>43</v>
      </c>
      <c r="U85" s="650">
        <v>0</v>
      </c>
      <c r="V85" s="651"/>
      <c r="W85" s="557"/>
      <c r="X85" s="637"/>
      <c r="Y85" s="637"/>
      <c r="Z85" s="637"/>
      <c r="AA85" s="637"/>
      <c r="AB85" s="637"/>
      <c r="AC85" s="637"/>
      <c r="AD85" s="637"/>
      <c r="AK85" s="468"/>
      <c r="AL85" s="468"/>
      <c r="AM85" s="468"/>
      <c r="AN85" s="468"/>
      <c r="AO85" s="468"/>
      <c r="AP85" s="468"/>
      <c r="AQ85" s="468"/>
      <c r="AR85" s="468"/>
    </row>
    <row r="86" spans="1:44" ht="13.5" customHeight="1">
      <c r="A86" s="1"/>
      <c r="B86" s="433"/>
      <c r="C86" s="298" t="s">
        <v>183</v>
      </c>
      <c r="D86" s="135"/>
      <c r="E86" s="133">
        <v>44</v>
      </c>
      <c r="F86" s="215"/>
      <c r="G86" s="209" t="s">
        <v>276</v>
      </c>
      <c r="H86" s="72"/>
      <c r="I86" s="72"/>
      <c r="J86" s="72"/>
      <c r="K86" s="72"/>
      <c r="L86" s="225"/>
      <c r="M86" s="223"/>
      <c r="N86" s="297"/>
      <c r="O86" s="297"/>
      <c r="P86" s="223"/>
      <c r="Q86" s="297"/>
      <c r="R86" s="235"/>
      <c r="S86" s="235"/>
      <c r="T86" s="216">
        <v>44</v>
      </c>
      <c r="U86" s="650">
        <v>0</v>
      </c>
      <c r="V86" s="651"/>
      <c r="W86" s="549"/>
      <c r="X86" s="637"/>
      <c r="Y86" s="637"/>
      <c r="Z86" s="637"/>
      <c r="AA86" s="637"/>
      <c r="AB86" s="637"/>
      <c r="AC86" s="637"/>
      <c r="AD86" s="637"/>
      <c r="AH86" s="542" t="s">
        <v>10</v>
      </c>
      <c r="AI86" s="544">
        <f>'Detailed Tax Calculator'!Z37</f>
        <v>150500</v>
      </c>
      <c r="AK86" s="468"/>
      <c r="AL86" s="468"/>
      <c r="AM86" s="468"/>
      <c r="AN86" s="468"/>
      <c r="AO86" s="468"/>
      <c r="AP86" s="468"/>
      <c r="AQ86" s="468"/>
      <c r="AR86" s="468"/>
    </row>
    <row r="87" spans="1:44" ht="13.5" customHeight="1">
      <c r="A87" s="1"/>
      <c r="B87" s="433"/>
      <c r="C87" s="719" t="str">
        <f>"Single or Married filing separately, "&amp;+TEXT(AI78,"$0,000")</f>
        <v>Single or Married filing separately, $5,150</v>
      </c>
      <c r="D87" s="135"/>
      <c r="E87" s="133">
        <v>45</v>
      </c>
      <c r="F87" s="215"/>
      <c r="G87" s="135" t="s">
        <v>277</v>
      </c>
      <c r="H87" s="72"/>
      <c r="I87" s="72"/>
      <c r="J87" s="72"/>
      <c r="K87" s="204"/>
      <c r="L87" s="225"/>
      <c r="M87" s="223"/>
      <c r="N87" s="297"/>
      <c r="O87" s="299"/>
      <c r="P87" s="300"/>
      <c r="Q87" s="299"/>
      <c r="R87" s="301" t="s">
        <v>168</v>
      </c>
      <c r="S87" s="302"/>
      <c r="T87" s="216">
        <v>45</v>
      </c>
      <c r="U87" s="715">
        <f>SUM(U85:V86)</f>
        <v>0</v>
      </c>
      <c r="V87" s="716"/>
      <c r="W87" s="549"/>
      <c r="X87" s="637"/>
      <c r="Y87" s="637"/>
      <c r="Z87" s="637"/>
      <c r="AA87" s="637"/>
      <c r="AB87" s="637"/>
      <c r="AC87" s="637"/>
      <c r="AD87" s="637"/>
      <c r="AH87" s="542" t="s">
        <v>11</v>
      </c>
      <c r="AI87" s="544">
        <f>'Detailed Tax Calculator'!Z38</f>
        <v>225750</v>
      </c>
      <c r="AK87" s="468"/>
      <c r="AL87" s="468"/>
      <c r="AM87" s="468"/>
      <c r="AN87" s="468"/>
      <c r="AO87" s="468"/>
      <c r="AP87" s="468"/>
      <c r="AQ87" s="468"/>
      <c r="AR87" s="468"/>
    </row>
    <row r="88" spans="1:44" ht="13.5" customHeight="1">
      <c r="A88" s="1"/>
      <c r="B88" s="433"/>
      <c r="C88" s="785"/>
      <c r="D88" s="140"/>
      <c r="E88" s="133">
        <v>46</v>
      </c>
      <c r="F88" s="215"/>
      <c r="G88" s="135" t="s">
        <v>278</v>
      </c>
      <c r="H88" s="72"/>
      <c r="I88" s="72"/>
      <c r="J88" s="72"/>
      <c r="K88" s="72"/>
      <c r="L88" s="72"/>
      <c r="M88" s="72"/>
      <c r="N88" s="303">
        <v>46</v>
      </c>
      <c r="O88" s="824">
        <v>0</v>
      </c>
      <c r="P88" s="825"/>
      <c r="Q88" s="825"/>
      <c r="R88" s="826"/>
      <c r="S88" s="304"/>
      <c r="T88" s="305"/>
      <c r="U88" s="551"/>
      <c r="V88" s="250"/>
      <c r="W88" s="557"/>
      <c r="X88" s="637"/>
      <c r="Y88" s="637"/>
      <c r="Z88" s="637"/>
      <c r="AA88" s="637"/>
      <c r="AB88" s="637"/>
      <c r="AC88" s="637"/>
      <c r="AD88" s="637"/>
      <c r="AH88" s="542" t="s">
        <v>12</v>
      </c>
      <c r="AI88" s="544">
        <f>'Detailed Tax Calculator'!Z39</f>
        <v>112875</v>
      </c>
      <c r="AK88" s="468"/>
      <c r="AL88" s="468"/>
      <c r="AM88" s="468"/>
      <c r="AN88" s="468"/>
      <c r="AO88" s="468"/>
      <c r="AP88" s="468"/>
      <c r="AQ88" s="468"/>
      <c r="AR88" s="468"/>
    </row>
    <row r="89" spans="1:44" ht="13.5" customHeight="1">
      <c r="A89" s="1"/>
      <c r="B89" s="433"/>
      <c r="C89" s="785"/>
      <c r="D89" s="138"/>
      <c r="E89" s="133">
        <v>47</v>
      </c>
      <c r="F89" s="215"/>
      <c r="G89" s="135" t="s">
        <v>184</v>
      </c>
      <c r="H89" s="72"/>
      <c r="I89" s="72"/>
      <c r="J89" s="72"/>
      <c r="K89" s="72"/>
      <c r="L89" s="72"/>
      <c r="M89" s="72"/>
      <c r="N89" s="303">
        <v>47</v>
      </c>
      <c r="O89" s="824">
        <v>0</v>
      </c>
      <c r="P89" s="825"/>
      <c r="Q89" s="825"/>
      <c r="R89" s="826"/>
      <c r="S89" s="304"/>
      <c r="T89" s="305"/>
      <c r="U89" s="551"/>
      <c r="V89" s="250"/>
      <c r="W89" s="557"/>
      <c r="X89" s="637"/>
      <c r="Y89" s="637"/>
      <c r="Z89" s="637"/>
      <c r="AA89" s="637"/>
      <c r="AB89" s="637"/>
      <c r="AC89" s="637"/>
      <c r="AD89" s="637"/>
      <c r="AH89" s="542" t="s">
        <v>13</v>
      </c>
      <c r="AI89" s="544">
        <f>'Detailed Tax Calculator'!Z40</f>
        <v>188150</v>
      </c>
      <c r="AK89" s="468"/>
      <c r="AL89" s="468"/>
      <c r="AM89" s="468"/>
      <c r="AN89" s="468"/>
      <c r="AO89" s="468"/>
      <c r="AP89" s="468"/>
      <c r="AQ89" s="468"/>
      <c r="AR89" s="468"/>
    </row>
    <row r="90" spans="1:44" ht="13.5" customHeight="1">
      <c r="A90" s="1"/>
      <c r="B90" s="433"/>
      <c r="C90" s="785"/>
      <c r="D90" s="138"/>
      <c r="E90" s="133">
        <v>48</v>
      </c>
      <c r="F90" s="215"/>
      <c r="G90" s="135" t="s">
        <v>279</v>
      </c>
      <c r="H90" s="72"/>
      <c r="I90" s="72"/>
      <c r="J90" s="72"/>
      <c r="K90" s="72"/>
      <c r="L90" s="72"/>
      <c r="M90" s="72"/>
      <c r="N90" s="303">
        <v>48</v>
      </c>
      <c r="O90" s="824">
        <v>0</v>
      </c>
      <c r="P90" s="825"/>
      <c r="Q90" s="825"/>
      <c r="R90" s="826"/>
      <c r="S90" s="304"/>
      <c r="T90" s="305"/>
      <c r="U90" s="551"/>
      <c r="V90" s="250"/>
      <c r="W90" s="549"/>
      <c r="X90" s="637"/>
      <c r="Y90" s="637"/>
      <c r="Z90" s="637"/>
      <c r="AA90" s="637"/>
      <c r="AB90" s="637"/>
      <c r="AC90" s="637"/>
      <c r="AD90" s="637"/>
      <c r="AK90" s="468"/>
      <c r="AL90" s="468"/>
      <c r="AM90" s="468"/>
      <c r="AN90" s="468"/>
      <c r="AO90" s="468"/>
      <c r="AP90" s="468"/>
      <c r="AQ90" s="468"/>
      <c r="AR90" s="468"/>
    </row>
    <row r="91" spans="1:44" ht="13.5" customHeight="1">
      <c r="A91" s="1"/>
      <c r="B91" s="433"/>
      <c r="C91" s="807" t="str">
        <f>"Married filing jointly or Qualifying widow(er):  "&amp;+TEXT(AI79,"$0,000")</f>
        <v>Married filing jointly or Qualifying widow(er):  $10,300</v>
      </c>
      <c r="D91" s="306"/>
      <c r="E91" s="133">
        <v>49</v>
      </c>
      <c r="F91" s="215"/>
      <c r="G91" s="135" t="s">
        <v>280</v>
      </c>
      <c r="H91" s="72"/>
      <c r="I91" s="72"/>
      <c r="J91" s="72"/>
      <c r="K91" s="72"/>
      <c r="L91" s="72"/>
      <c r="M91" s="72"/>
      <c r="N91" s="303">
        <v>49</v>
      </c>
      <c r="O91" s="824">
        <v>0</v>
      </c>
      <c r="P91" s="825"/>
      <c r="Q91" s="825"/>
      <c r="R91" s="826"/>
      <c r="S91" s="304"/>
      <c r="T91" s="305"/>
      <c r="U91" s="551"/>
      <c r="V91" s="250"/>
      <c r="W91" s="549"/>
      <c r="X91" s="637"/>
      <c r="Y91" s="637"/>
      <c r="Z91" s="637"/>
      <c r="AA91" s="637"/>
      <c r="AB91" s="637"/>
      <c r="AC91" s="637"/>
      <c r="AD91" s="637"/>
      <c r="AK91" s="468"/>
      <c r="AL91" s="468"/>
      <c r="AM91" s="468"/>
      <c r="AN91" s="468"/>
      <c r="AO91" s="468"/>
      <c r="AP91" s="468"/>
      <c r="AQ91" s="468"/>
      <c r="AR91" s="468"/>
    </row>
    <row r="92" spans="1:44" ht="13.5" customHeight="1">
      <c r="A92" s="1"/>
      <c r="B92" s="433"/>
      <c r="C92" s="808"/>
      <c r="D92" s="135"/>
      <c r="E92" s="133">
        <v>50</v>
      </c>
      <c r="F92" s="215"/>
      <c r="G92" s="135" t="s">
        <v>281</v>
      </c>
      <c r="H92" s="72"/>
      <c r="I92" s="72"/>
      <c r="J92" s="72"/>
      <c r="K92" s="72"/>
      <c r="L92" s="72"/>
      <c r="M92" s="72"/>
      <c r="N92" s="303">
        <v>50</v>
      </c>
      <c r="O92" s="824">
        <v>0</v>
      </c>
      <c r="P92" s="825"/>
      <c r="Q92" s="825"/>
      <c r="R92" s="826"/>
      <c r="S92" s="304"/>
      <c r="T92" s="305"/>
      <c r="U92" s="551"/>
      <c r="V92" s="250"/>
      <c r="W92" s="549"/>
      <c r="X92" s="637"/>
      <c r="Y92" s="637"/>
      <c r="Z92" s="637"/>
      <c r="AA92" s="637"/>
      <c r="AB92" s="637"/>
      <c r="AC92" s="637"/>
      <c r="AD92" s="637"/>
      <c r="AK92" s="468"/>
      <c r="AL92" s="468"/>
      <c r="AM92" s="468"/>
      <c r="AN92" s="468"/>
      <c r="AO92" s="468"/>
      <c r="AP92" s="468"/>
      <c r="AQ92" s="468"/>
      <c r="AR92" s="468"/>
    </row>
    <row r="93" spans="1:44" ht="13.5" customHeight="1">
      <c r="A93" s="1"/>
      <c r="B93" s="433"/>
      <c r="C93" s="808"/>
      <c r="D93" s="307"/>
      <c r="E93" s="133">
        <v>51</v>
      </c>
      <c r="F93" s="215"/>
      <c r="G93" s="135" t="s">
        <v>282</v>
      </c>
      <c r="H93" s="72"/>
      <c r="I93" s="72"/>
      <c r="J93" s="72"/>
      <c r="K93" s="72"/>
      <c r="L93" s="72"/>
      <c r="M93" s="72"/>
      <c r="N93" s="303">
        <v>51</v>
      </c>
      <c r="O93" s="824">
        <v>0</v>
      </c>
      <c r="P93" s="825"/>
      <c r="Q93" s="825"/>
      <c r="R93" s="826"/>
      <c r="S93" s="304"/>
      <c r="T93" s="305"/>
      <c r="U93" s="526" t="s">
        <v>171</v>
      </c>
      <c r="V93" s="250"/>
      <c r="W93" s="549"/>
      <c r="X93" s="637"/>
      <c r="Y93" s="637"/>
      <c r="Z93" s="637"/>
      <c r="AA93" s="637"/>
      <c r="AB93" s="637"/>
      <c r="AC93" s="637"/>
      <c r="AD93" s="637"/>
      <c r="AK93" s="468"/>
      <c r="AL93" s="468"/>
      <c r="AM93" s="468"/>
      <c r="AN93" s="468"/>
      <c r="AO93" s="468"/>
      <c r="AP93" s="468"/>
      <c r="AQ93" s="468"/>
      <c r="AR93" s="468"/>
    </row>
    <row r="94" spans="1:44" ht="13.5" customHeight="1">
      <c r="A94" s="1"/>
      <c r="B94" s="433"/>
      <c r="C94" s="808"/>
      <c r="D94" s="135"/>
      <c r="E94" s="133">
        <v>52</v>
      </c>
      <c r="F94" s="215"/>
      <c r="G94" s="135" t="s">
        <v>283</v>
      </c>
      <c r="H94" s="72"/>
      <c r="I94" s="72"/>
      <c r="J94" s="72"/>
      <c r="K94" s="72"/>
      <c r="L94" s="72"/>
      <c r="M94" s="72"/>
      <c r="N94" s="303">
        <v>52</v>
      </c>
      <c r="O94" s="824">
        <v>0</v>
      </c>
      <c r="P94" s="825"/>
      <c r="Q94" s="825"/>
      <c r="R94" s="826"/>
      <c r="S94" s="304"/>
      <c r="T94" s="308"/>
      <c r="U94" s="551"/>
      <c r="V94" s="250"/>
      <c r="W94" s="549"/>
      <c r="X94" s="637"/>
      <c r="Y94" s="637"/>
      <c r="Z94" s="637"/>
      <c r="AA94" s="637"/>
      <c r="AB94" s="637"/>
      <c r="AC94" s="637"/>
      <c r="AD94" s="637"/>
      <c r="AK94" s="468"/>
      <c r="AL94" s="468"/>
      <c r="AM94" s="468"/>
      <c r="AN94" s="468"/>
      <c r="AO94" s="468"/>
      <c r="AP94" s="468"/>
      <c r="AQ94" s="468"/>
      <c r="AR94" s="468"/>
    </row>
    <row r="95" spans="1:44" ht="13.5" customHeight="1">
      <c r="A95" s="1"/>
      <c r="B95" s="433"/>
      <c r="C95" s="808"/>
      <c r="D95" s="307"/>
      <c r="E95" s="133">
        <v>53</v>
      </c>
      <c r="F95" s="215"/>
      <c r="G95" s="135" t="s">
        <v>284</v>
      </c>
      <c r="H95" s="135"/>
      <c r="I95" s="134"/>
      <c r="J95" s="123" t="s">
        <v>185</v>
      </c>
      <c r="K95" s="134"/>
      <c r="L95" s="209" t="s">
        <v>285</v>
      </c>
      <c r="M95" s="309"/>
      <c r="N95" s="303">
        <v>53</v>
      </c>
      <c r="O95" s="824">
        <v>0</v>
      </c>
      <c r="P95" s="825"/>
      <c r="Q95" s="825"/>
      <c r="R95" s="826"/>
      <c r="S95" s="304"/>
      <c r="T95" s="305"/>
      <c r="U95" s="551"/>
      <c r="V95" s="250"/>
      <c r="W95" s="549"/>
      <c r="X95" s="637"/>
      <c r="Y95" s="637"/>
      <c r="Z95" s="637"/>
      <c r="AA95" s="637"/>
      <c r="AB95" s="637"/>
      <c r="AC95" s="637"/>
      <c r="AD95" s="637"/>
      <c r="AF95" s="475" t="b">
        <v>0</v>
      </c>
      <c r="AK95" s="468"/>
      <c r="AL95" s="468"/>
      <c r="AM95" s="468"/>
      <c r="AN95" s="468"/>
      <c r="AO95" s="468"/>
      <c r="AP95" s="468"/>
      <c r="AQ95" s="468"/>
      <c r="AR95" s="468"/>
    </row>
    <row r="96" spans="1:44" ht="13.5" customHeight="1">
      <c r="A96" s="1"/>
      <c r="B96" s="433"/>
      <c r="C96" s="807" t="str">
        <f>"Head of Household:     "&amp;+TEXT(AI81,"$0,000")</f>
        <v>Head of Household:     $7,550</v>
      </c>
      <c r="D96" s="306"/>
      <c r="E96" s="133">
        <v>54</v>
      </c>
      <c r="F96" s="163"/>
      <c r="G96" s="135" t="s">
        <v>286</v>
      </c>
      <c r="H96" s="208"/>
      <c r="I96" s="72"/>
      <c r="J96" s="208"/>
      <c r="K96" s="134"/>
      <c r="L96" s="135"/>
      <c r="M96" s="135"/>
      <c r="N96" s="308"/>
      <c r="O96" s="561"/>
      <c r="P96" s="861"/>
      <c r="Q96" s="862"/>
      <c r="R96" s="562"/>
      <c r="S96" s="304"/>
      <c r="T96" s="305"/>
      <c r="U96" s="551"/>
      <c r="V96" s="250"/>
      <c r="W96" s="549"/>
      <c r="X96" s="637"/>
      <c r="Y96" s="637"/>
      <c r="Z96" s="637"/>
      <c r="AA96" s="637"/>
      <c r="AB96" s="637"/>
      <c r="AC96" s="637"/>
      <c r="AD96" s="637"/>
      <c r="AK96" s="468"/>
      <c r="AL96" s="468"/>
      <c r="AM96" s="468"/>
      <c r="AN96" s="468"/>
      <c r="AO96" s="468"/>
      <c r="AP96" s="468"/>
      <c r="AQ96" s="468"/>
      <c r="AR96" s="468"/>
    </row>
    <row r="97" spans="1:44" ht="13.5" customHeight="1">
      <c r="A97" s="1"/>
      <c r="B97" s="433"/>
      <c r="C97" s="808"/>
      <c r="D97" s="135"/>
      <c r="E97" s="133"/>
      <c r="F97" s="215"/>
      <c r="G97" s="115" t="s">
        <v>287</v>
      </c>
      <c r="H97" s="134"/>
      <c r="I97" s="123"/>
      <c r="J97" s="115" t="s">
        <v>288</v>
      </c>
      <c r="K97" s="135"/>
      <c r="L97" s="310"/>
      <c r="M97" s="204" t="s">
        <v>186</v>
      </c>
      <c r="N97" s="303">
        <v>54</v>
      </c>
      <c r="O97" s="824">
        <v>0</v>
      </c>
      <c r="P97" s="825"/>
      <c r="Q97" s="825"/>
      <c r="R97" s="826"/>
      <c r="S97" s="302"/>
      <c r="T97" s="305"/>
      <c r="U97" s="311"/>
      <c r="V97" s="312"/>
      <c r="W97" s="549"/>
      <c r="X97" s="637"/>
      <c r="Y97" s="637"/>
      <c r="Z97" s="637"/>
      <c r="AA97" s="637"/>
      <c r="AB97" s="637"/>
      <c r="AC97" s="637"/>
      <c r="AD97" s="637"/>
      <c r="AE97" s="475" t="b">
        <v>0</v>
      </c>
      <c r="AK97" s="468"/>
      <c r="AL97" s="468"/>
      <c r="AM97" s="468"/>
      <c r="AN97" s="468"/>
      <c r="AO97" s="468"/>
      <c r="AP97" s="468"/>
      <c r="AQ97" s="468"/>
      <c r="AR97" s="468"/>
    </row>
    <row r="98" spans="1:44" ht="13.5" customHeight="1">
      <c r="A98" s="1"/>
      <c r="B98" s="433"/>
      <c r="C98" s="808"/>
      <c r="D98" s="135"/>
      <c r="E98" s="133">
        <v>55</v>
      </c>
      <c r="F98" s="215"/>
      <c r="G98" s="135" t="s">
        <v>187</v>
      </c>
      <c r="H98" s="72"/>
      <c r="I98" s="72"/>
      <c r="J98" s="72"/>
      <c r="K98" s="135" t="s">
        <v>289</v>
      </c>
      <c r="L98" s="225"/>
      <c r="M98" s="225"/>
      <c r="N98" s="225"/>
      <c r="O98" s="313"/>
      <c r="P98" s="313"/>
      <c r="Q98" s="313"/>
      <c r="R98" s="314" t="s">
        <v>168</v>
      </c>
      <c r="S98" s="302"/>
      <c r="T98" s="207">
        <v>55</v>
      </c>
      <c r="U98" s="641">
        <f>SUM(O88:R97)</f>
        <v>0</v>
      </c>
      <c r="V98" s="642"/>
      <c r="W98" s="549"/>
      <c r="X98" s="637"/>
      <c r="Y98" s="637"/>
      <c r="Z98" s="637"/>
      <c r="AA98" s="637"/>
      <c r="AB98" s="637"/>
      <c r="AC98" s="637"/>
      <c r="AD98" s="637"/>
      <c r="AK98" s="468"/>
      <c r="AL98" s="468"/>
      <c r="AM98" s="468"/>
      <c r="AN98" s="468"/>
      <c r="AO98" s="468"/>
      <c r="AP98" s="468"/>
      <c r="AQ98" s="468"/>
      <c r="AR98" s="468"/>
    </row>
    <row r="99" spans="1:44" ht="13.5" customHeight="1">
      <c r="A99" s="1"/>
      <c r="B99" s="433"/>
      <c r="C99" s="230"/>
      <c r="D99" s="230"/>
      <c r="E99" s="230">
        <v>56</v>
      </c>
      <c r="F99" s="231"/>
      <c r="G99" s="232" t="s">
        <v>188</v>
      </c>
      <c r="H99" s="187"/>
      <c r="I99" s="187"/>
      <c r="J99" s="187"/>
      <c r="K99" s="187"/>
      <c r="L99" s="266"/>
      <c r="M99" s="266"/>
      <c r="N99" s="315" t="s">
        <v>189</v>
      </c>
      <c r="O99" s="316"/>
      <c r="P99" s="266"/>
      <c r="Q99" s="266"/>
      <c r="R99" s="317"/>
      <c r="S99" s="317"/>
      <c r="T99" s="207">
        <v>56</v>
      </c>
      <c r="U99" s="641">
        <f>U87-U98</f>
        <v>0</v>
      </c>
      <c r="V99" s="642"/>
      <c r="W99" s="549"/>
      <c r="X99" s="637"/>
      <c r="Y99" s="637"/>
      <c r="Z99" s="637"/>
      <c r="AA99" s="637"/>
      <c r="AB99" s="637"/>
      <c r="AC99" s="637"/>
      <c r="AD99" s="637"/>
      <c r="AK99" s="468"/>
      <c r="AL99" s="468"/>
      <c r="AM99" s="468"/>
      <c r="AN99" s="468"/>
      <c r="AO99" s="468"/>
      <c r="AP99" s="468"/>
      <c r="AQ99" s="468"/>
      <c r="AR99" s="468"/>
    </row>
    <row r="100" spans="1:44" ht="13.5" customHeight="1">
      <c r="A100" s="1"/>
      <c r="B100" s="433"/>
      <c r="C100" s="318"/>
      <c r="D100" s="318"/>
      <c r="E100" s="133">
        <v>57</v>
      </c>
      <c r="F100" s="319"/>
      <c r="G100" s="239" t="s">
        <v>290</v>
      </c>
      <c r="H100" s="277"/>
      <c r="I100" s="277"/>
      <c r="J100" s="277"/>
      <c r="K100" s="277"/>
      <c r="L100" s="277"/>
      <c r="M100" s="277"/>
      <c r="N100" s="277"/>
      <c r="O100" s="277"/>
      <c r="P100" s="320"/>
      <c r="Q100" s="320"/>
      <c r="R100" s="320"/>
      <c r="S100" s="320"/>
      <c r="T100" s="216">
        <v>57</v>
      </c>
      <c r="U100" s="650">
        <v>0</v>
      </c>
      <c r="V100" s="651"/>
      <c r="W100" s="549"/>
      <c r="X100" s="637"/>
      <c r="Y100" s="637"/>
      <c r="Z100" s="637"/>
      <c r="AA100" s="637"/>
      <c r="AB100" s="637"/>
      <c r="AC100" s="637"/>
      <c r="AD100" s="637"/>
      <c r="AK100" s="468"/>
      <c r="AL100" s="468"/>
      <c r="AM100" s="468"/>
      <c r="AN100" s="468"/>
      <c r="AO100" s="468"/>
      <c r="AP100" s="468"/>
      <c r="AQ100" s="468"/>
      <c r="AR100" s="468"/>
    </row>
    <row r="101" spans="1:44" ht="13.5" customHeight="1">
      <c r="A101" s="1"/>
      <c r="B101" s="433"/>
      <c r="C101" s="251" t="s">
        <v>35</v>
      </c>
      <c r="D101" s="251"/>
      <c r="E101" s="133">
        <v>58</v>
      </c>
      <c r="F101" s="215"/>
      <c r="G101" s="135" t="s">
        <v>291</v>
      </c>
      <c r="H101" s="277"/>
      <c r="I101" s="277"/>
      <c r="J101" s="277"/>
      <c r="K101" s="277"/>
      <c r="L101" s="277"/>
      <c r="M101" s="277"/>
      <c r="N101" s="277"/>
      <c r="O101" s="277"/>
      <c r="P101" s="277"/>
      <c r="Q101" s="277"/>
      <c r="R101" s="321"/>
      <c r="S101" s="321"/>
      <c r="T101" s="216">
        <v>58</v>
      </c>
      <c r="U101" s="650">
        <v>0</v>
      </c>
      <c r="V101" s="651"/>
      <c r="W101" s="549"/>
      <c r="X101" s="637"/>
      <c r="Y101" s="637"/>
      <c r="Z101" s="637"/>
      <c r="AA101" s="637"/>
      <c r="AB101" s="637"/>
      <c r="AC101" s="637"/>
      <c r="AD101" s="637"/>
      <c r="AK101" s="468"/>
      <c r="AL101" s="468"/>
      <c r="AM101" s="468"/>
      <c r="AN101" s="468"/>
      <c r="AO101" s="468"/>
      <c r="AP101" s="468"/>
      <c r="AQ101" s="468"/>
      <c r="AR101" s="468"/>
    </row>
    <row r="102" spans="1:44" ht="13.5" customHeight="1">
      <c r="A102" s="1"/>
      <c r="B102" s="433"/>
      <c r="C102" s="251" t="s">
        <v>36</v>
      </c>
      <c r="D102" s="251"/>
      <c r="E102" s="133">
        <v>59</v>
      </c>
      <c r="F102" s="215"/>
      <c r="G102" s="135" t="s">
        <v>292</v>
      </c>
      <c r="H102" s="277"/>
      <c r="I102" s="277"/>
      <c r="J102" s="277"/>
      <c r="K102" s="277"/>
      <c r="L102" s="277"/>
      <c r="M102" s="277"/>
      <c r="N102" s="277"/>
      <c r="O102" s="277"/>
      <c r="P102" s="277"/>
      <c r="Q102" s="277"/>
      <c r="R102" s="277"/>
      <c r="S102" s="277"/>
      <c r="T102" s="216">
        <v>59</v>
      </c>
      <c r="U102" s="650">
        <v>0</v>
      </c>
      <c r="V102" s="651"/>
      <c r="W102" s="549"/>
      <c r="X102" s="637"/>
      <c r="Y102" s="637"/>
      <c r="Z102" s="637"/>
      <c r="AA102" s="637"/>
      <c r="AB102" s="637"/>
      <c r="AC102" s="637"/>
      <c r="AD102" s="637"/>
      <c r="AK102" s="468"/>
      <c r="AL102" s="468"/>
      <c r="AM102" s="468"/>
      <c r="AN102" s="468"/>
      <c r="AO102" s="468"/>
      <c r="AP102" s="468"/>
      <c r="AQ102" s="468"/>
      <c r="AR102" s="468"/>
    </row>
    <row r="103" spans="1:44" ht="13.5" customHeight="1">
      <c r="A103" s="1"/>
      <c r="B103" s="433"/>
      <c r="C103" s="163"/>
      <c r="D103" s="163"/>
      <c r="E103" s="133">
        <v>60</v>
      </c>
      <c r="F103" s="215"/>
      <c r="G103" s="135" t="s">
        <v>293</v>
      </c>
      <c r="H103" s="277"/>
      <c r="I103" s="277"/>
      <c r="J103" s="277"/>
      <c r="K103" s="277"/>
      <c r="L103" s="277"/>
      <c r="M103" s="277"/>
      <c r="N103" s="277"/>
      <c r="O103" s="277"/>
      <c r="P103" s="277"/>
      <c r="Q103" s="277"/>
      <c r="R103" s="277"/>
      <c r="S103" s="277"/>
      <c r="T103" s="216">
        <v>60</v>
      </c>
      <c r="U103" s="650">
        <v>0</v>
      </c>
      <c r="V103" s="651"/>
      <c r="W103" s="549"/>
      <c r="X103" s="637"/>
      <c r="Y103" s="637"/>
      <c r="Z103" s="637"/>
      <c r="AA103" s="637"/>
      <c r="AB103" s="637"/>
      <c r="AC103" s="637"/>
      <c r="AD103" s="637"/>
      <c r="AK103" s="468"/>
      <c r="AL103" s="468"/>
      <c r="AM103" s="468"/>
      <c r="AN103" s="468"/>
      <c r="AO103" s="468"/>
      <c r="AP103" s="468"/>
      <c r="AQ103" s="468"/>
      <c r="AR103" s="468"/>
    </row>
    <row r="104" spans="1:44" ht="13.5" customHeight="1" thickBot="1">
      <c r="A104" s="1"/>
      <c r="B104" s="433"/>
      <c r="C104" s="83"/>
      <c r="D104" s="83"/>
      <c r="E104" s="133">
        <v>61</v>
      </c>
      <c r="F104" s="215"/>
      <c r="G104" s="135" t="s">
        <v>294</v>
      </c>
      <c r="H104" s="277"/>
      <c r="I104" s="277"/>
      <c r="J104" s="277"/>
      <c r="K104" s="277"/>
      <c r="L104" s="277"/>
      <c r="M104" s="277"/>
      <c r="N104" s="277"/>
      <c r="O104" s="277"/>
      <c r="P104" s="83"/>
      <c r="Q104" s="83"/>
      <c r="R104" s="83"/>
      <c r="S104" s="83"/>
      <c r="T104" s="322">
        <v>61</v>
      </c>
      <c r="U104" s="713">
        <v>0</v>
      </c>
      <c r="V104" s="714"/>
      <c r="W104" s="549"/>
      <c r="X104" s="637"/>
      <c r="Y104" s="637"/>
      <c r="Z104" s="637"/>
      <c r="AA104" s="637"/>
      <c r="AB104" s="637"/>
      <c r="AC104" s="637"/>
      <c r="AD104" s="637"/>
      <c r="AK104" s="468"/>
      <c r="AL104" s="468"/>
      <c r="AM104" s="468"/>
      <c r="AN104" s="468"/>
      <c r="AO104" s="468"/>
      <c r="AP104" s="468"/>
      <c r="AQ104" s="468"/>
      <c r="AR104" s="468"/>
    </row>
    <row r="105" spans="1:44" ht="13.5" customHeight="1">
      <c r="A105" s="1"/>
      <c r="B105" s="433"/>
      <c r="C105" s="323"/>
      <c r="D105" s="163"/>
      <c r="E105" s="230">
        <v>62</v>
      </c>
      <c r="F105" s="231"/>
      <c r="G105" s="232" t="s">
        <v>190</v>
      </c>
      <c r="H105" s="324"/>
      <c r="I105" s="324"/>
      <c r="J105" s="324"/>
      <c r="K105" s="324" t="s">
        <v>295</v>
      </c>
      <c r="L105" s="324"/>
      <c r="M105" s="325"/>
      <c r="N105" s="325"/>
      <c r="O105" s="325"/>
      <c r="P105" s="325"/>
      <c r="Q105" s="325"/>
      <c r="R105" s="326" t="s">
        <v>168</v>
      </c>
      <c r="S105" s="235"/>
      <c r="T105" s="207">
        <v>62</v>
      </c>
      <c r="U105" s="641">
        <f>SUM(U99:V104)</f>
        <v>0</v>
      </c>
      <c r="V105" s="642"/>
      <c r="W105" s="549"/>
      <c r="X105" s="637"/>
      <c r="Y105" s="637"/>
      <c r="Z105" s="637"/>
      <c r="AA105" s="637"/>
      <c r="AB105" s="637"/>
      <c r="AC105" s="637"/>
      <c r="AD105" s="637"/>
      <c r="AK105" s="468"/>
      <c r="AL105" s="468"/>
      <c r="AM105" s="468"/>
      <c r="AN105" s="468"/>
      <c r="AO105" s="468"/>
      <c r="AP105" s="468"/>
      <c r="AQ105" s="468"/>
      <c r="AR105" s="468"/>
    </row>
    <row r="106" spans="1:44" ht="13.5" customHeight="1">
      <c r="A106" s="1"/>
      <c r="B106" s="433"/>
      <c r="C106" s="327" t="s">
        <v>191</v>
      </c>
      <c r="D106" s="328"/>
      <c r="E106" s="133">
        <v>63</v>
      </c>
      <c r="F106" s="319"/>
      <c r="G106" s="239" t="s">
        <v>37</v>
      </c>
      <c r="H106" s="208"/>
      <c r="I106" s="208"/>
      <c r="J106" s="208"/>
      <c r="K106" s="208"/>
      <c r="L106" s="208"/>
      <c r="M106" s="208"/>
      <c r="N106" s="303">
        <v>63</v>
      </c>
      <c r="O106" s="739">
        <v>0</v>
      </c>
      <c r="P106" s="740"/>
      <c r="Q106" s="740"/>
      <c r="R106" s="741"/>
      <c r="S106" s="329"/>
      <c r="T106" s="330"/>
      <c r="U106" s="295"/>
      <c r="V106" s="331"/>
      <c r="W106" s="440"/>
      <c r="X106" s="637"/>
      <c r="Y106" s="637"/>
      <c r="Z106" s="637"/>
      <c r="AA106" s="637"/>
      <c r="AB106" s="637"/>
      <c r="AC106" s="637"/>
      <c r="AD106" s="637"/>
      <c r="AK106" s="468"/>
      <c r="AL106" s="468"/>
      <c r="AM106" s="468"/>
      <c r="AN106" s="468"/>
      <c r="AO106" s="468"/>
      <c r="AP106" s="468"/>
      <c r="AQ106" s="468"/>
      <c r="AR106" s="468"/>
    </row>
    <row r="107" spans="1:44" ht="13.5" customHeight="1">
      <c r="A107" s="1"/>
      <c r="B107" s="433"/>
      <c r="C107" s="163"/>
      <c r="D107" s="163"/>
      <c r="E107" s="133">
        <v>64</v>
      </c>
      <c r="F107" s="215"/>
      <c r="G107" s="135" t="s">
        <v>451</v>
      </c>
      <c r="H107" s="120"/>
      <c r="I107" s="120"/>
      <c r="J107" s="120"/>
      <c r="K107" s="120"/>
      <c r="L107" s="120"/>
      <c r="M107" s="120"/>
      <c r="N107" s="303">
        <v>64</v>
      </c>
      <c r="O107" s="739">
        <v>0</v>
      </c>
      <c r="P107" s="740"/>
      <c r="Q107" s="740"/>
      <c r="R107" s="741"/>
      <c r="S107" s="304"/>
      <c r="T107" s="332"/>
      <c r="U107" s="295"/>
      <c r="V107" s="312"/>
      <c r="W107" s="440"/>
      <c r="X107" s="637"/>
      <c r="Y107" s="637"/>
      <c r="Z107" s="637"/>
      <c r="AA107" s="637"/>
      <c r="AB107" s="637"/>
      <c r="AC107" s="637"/>
      <c r="AD107" s="637"/>
      <c r="AK107" s="468"/>
      <c r="AL107" s="468"/>
      <c r="AM107" s="468"/>
      <c r="AN107" s="468"/>
      <c r="AO107" s="468"/>
      <c r="AP107" s="468"/>
      <c r="AQ107" s="468"/>
      <c r="AR107" s="468"/>
    </row>
    <row r="108" spans="1:44" ht="13.5" customHeight="1">
      <c r="A108" s="1"/>
      <c r="B108" s="433"/>
      <c r="C108" s="802"/>
      <c r="D108" s="333"/>
      <c r="E108" s="133">
        <v>65</v>
      </c>
      <c r="F108" s="209" t="s">
        <v>139</v>
      </c>
      <c r="G108" s="209" t="s">
        <v>296</v>
      </c>
      <c r="H108" s="120"/>
      <c r="I108" s="120"/>
      <c r="J108" s="120"/>
      <c r="K108" s="120"/>
      <c r="L108" s="120"/>
      <c r="M108" s="120"/>
      <c r="N108" s="303" t="s">
        <v>192</v>
      </c>
      <c r="O108" s="739">
        <v>0</v>
      </c>
      <c r="P108" s="740"/>
      <c r="Q108" s="740"/>
      <c r="R108" s="741"/>
      <c r="S108" s="334"/>
      <c r="T108" s="332"/>
      <c r="U108" s="295"/>
      <c r="V108" s="312"/>
      <c r="W108" s="440"/>
      <c r="X108" s="637"/>
      <c r="Y108" s="637"/>
      <c r="Z108" s="637"/>
      <c r="AA108" s="637"/>
      <c r="AB108" s="637"/>
      <c r="AC108" s="637"/>
      <c r="AD108" s="637"/>
      <c r="AK108" s="468"/>
      <c r="AL108" s="468"/>
      <c r="AM108" s="468"/>
      <c r="AN108" s="468"/>
      <c r="AO108" s="468"/>
      <c r="AP108" s="468"/>
      <c r="AQ108" s="468"/>
      <c r="AR108" s="468"/>
    </row>
    <row r="109" spans="1:44" ht="13.5" customHeight="1">
      <c r="A109" s="1"/>
      <c r="B109" s="433"/>
      <c r="C109" s="802"/>
      <c r="D109" s="135"/>
      <c r="E109" s="133"/>
      <c r="F109" s="209" t="s">
        <v>122</v>
      </c>
      <c r="G109" s="72" t="s">
        <v>193</v>
      </c>
      <c r="H109" s="120"/>
      <c r="I109" s="120"/>
      <c r="J109" s="120"/>
      <c r="K109" s="120"/>
      <c r="L109" s="758">
        <v>0</v>
      </c>
      <c r="M109" s="759"/>
      <c r="N109" s="335"/>
      <c r="O109" s="563"/>
      <c r="P109" s="564"/>
      <c r="Q109" s="564"/>
      <c r="R109" s="565"/>
      <c r="S109" s="334"/>
      <c r="T109" s="332"/>
      <c r="U109" s="295"/>
      <c r="V109" s="312"/>
      <c r="W109" s="440"/>
      <c r="X109" s="637"/>
      <c r="Y109" s="637"/>
      <c r="Z109" s="637"/>
      <c r="AA109" s="637"/>
      <c r="AB109" s="637"/>
      <c r="AC109" s="637"/>
      <c r="AD109" s="637"/>
      <c r="AK109" s="468"/>
      <c r="AL109" s="468"/>
      <c r="AM109" s="468"/>
      <c r="AN109" s="468"/>
      <c r="AO109" s="468"/>
      <c r="AP109" s="468"/>
      <c r="AQ109" s="468"/>
      <c r="AR109" s="468"/>
    </row>
    <row r="110" spans="1:44" ht="13.5" customHeight="1">
      <c r="A110" s="1"/>
      <c r="B110" s="433"/>
      <c r="C110" s="802"/>
      <c r="D110" s="135"/>
      <c r="E110" s="133">
        <v>66</v>
      </c>
      <c r="F110" s="215"/>
      <c r="G110" s="135" t="s">
        <v>194</v>
      </c>
      <c r="H110" s="120"/>
      <c r="I110" s="120"/>
      <c r="J110" s="120"/>
      <c r="K110" s="120"/>
      <c r="L110" s="120"/>
      <c r="M110" s="120"/>
      <c r="N110" s="303">
        <v>66</v>
      </c>
      <c r="O110" s="739">
        <v>0</v>
      </c>
      <c r="P110" s="740"/>
      <c r="Q110" s="740"/>
      <c r="R110" s="741"/>
      <c r="S110" s="304"/>
      <c r="T110" s="332"/>
      <c r="U110" s="295"/>
      <c r="V110" s="312"/>
      <c r="W110" s="440"/>
      <c r="X110" s="637"/>
      <c r="Y110" s="637"/>
      <c r="Z110" s="637"/>
      <c r="AA110" s="637"/>
      <c r="AB110" s="637"/>
      <c r="AC110" s="637"/>
      <c r="AD110" s="637"/>
      <c r="AK110" s="468"/>
      <c r="AL110" s="468"/>
      <c r="AM110" s="468"/>
      <c r="AN110" s="468"/>
      <c r="AO110" s="468"/>
      <c r="AP110" s="468"/>
      <c r="AQ110" s="468"/>
      <c r="AR110" s="468"/>
    </row>
    <row r="111" spans="1:44" ht="13.5" customHeight="1">
      <c r="A111" s="1"/>
      <c r="B111" s="433"/>
      <c r="C111" s="802"/>
      <c r="D111" s="135"/>
      <c r="E111" s="133">
        <v>67</v>
      </c>
      <c r="F111" s="215"/>
      <c r="G111" s="123" t="s">
        <v>195</v>
      </c>
      <c r="H111" s="120"/>
      <c r="I111" s="120"/>
      <c r="J111" s="120"/>
      <c r="K111" s="120"/>
      <c r="L111" s="120"/>
      <c r="M111" s="120"/>
      <c r="N111" s="303">
        <v>67</v>
      </c>
      <c r="O111" s="739">
        <v>0</v>
      </c>
      <c r="P111" s="740"/>
      <c r="Q111" s="740"/>
      <c r="R111" s="741"/>
      <c r="S111" s="304"/>
      <c r="T111" s="332"/>
      <c r="U111" s="295"/>
      <c r="V111" s="312"/>
      <c r="W111" s="440"/>
      <c r="X111" s="637"/>
      <c r="Y111" s="637"/>
      <c r="Z111" s="637"/>
      <c r="AA111" s="637"/>
      <c r="AB111" s="637"/>
      <c r="AC111" s="637"/>
      <c r="AD111" s="637"/>
      <c r="AK111" s="468"/>
      <c r="AL111" s="468"/>
      <c r="AM111" s="468"/>
      <c r="AN111" s="468"/>
      <c r="AO111" s="468"/>
      <c r="AP111" s="468"/>
      <c r="AQ111" s="468"/>
      <c r="AR111" s="468"/>
    </row>
    <row r="112" spans="1:44" ht="13.5" customHeight="1">
      <c r="A112" s="1"/>
      <c r="B112" s="433"/>
      <c r="C112" s="802"/>
      <c r="D112" s="135"/>
      <c r="E112" s="133">
        <v>68</v>
      </c>
      <c r="F112" s="215"/>
      <c r="G112" s="135" t="s">
        <v>196</v>
      </c>
      <c r="H112" s="120"/>
      <c r="I112" s="120"/>
      <c r="J112" s="120"/>
      <c r="K112" s="120"/>
      <c r="L112" s="120"/>
      <c r="M112" s="120"/>
      <c r="N112" s="303">
        <v>68</v>
      </c>
      <c r="O112" s="739">
        <v>0</v>
      </c>
      <c r="P112" s="740"/>
      <c r="Q112" s="740"/>
      <c r="R112" s="741"/>
      <c r="S112" s="304"/>
      <c r="T112" s="332"/>
      <c r="U112" s="295"/>
      <c r="V112" s="312"/>
      <c r="W112" s="440"/>
      <c r="X112" s="637"/>
      <c r="Y112" s="637"/>
      <c r="Z112" s="637"/>
      <c r="AA112" s="637"/>
      <c r="AB112" s="637"/>
      <c r="AC112" s="637"/>
      <c r="AD112" s="637"/>
      <c r="AK112" s="468"/>
      <c r="AL112" s="468"/>
      <c r="AM112" s="468"/>
      <c r="AN112" s="468"/>
      <c r="AO112" s="468"/>
      <c r="AP112" s="468"/>
      <c r="AQ112" s="468"/>
      <c r="AR112" s="468"/>
    </row>
    <row r="113" spans="1:44" ht="13.5" customHeight="1">
      <c r="A113" s="1"/>
      <c r="B113" s="433"/>
      <c r="C113" s="154"/>
      <c r="D113" s="154"/>
      <c r="E113" s="133">
        <v>69</v>
      </c>
      <c r="F113" s="336"/>
      <c r="G113" s="120" t="s">
        <v>297</v>
      </c>
      <c r="H113" s="134"/>
      <c r="I113" s="120"/>
      <c r="J113" s="120"/>
      <c r="K113" s="134"/>
      <c r="L113" s="120"/>
      <c r="M113" s="120"/>
      <c r="N113" s="303">
        <v>69</v>
      </c>
      <c r="O113" s="739">
        <v>0</v>
      </c>
      <c r="P113" s="740"/>
      <c r="Q113" s="740"/>
      <c r="R113" s="741"/>
      <c r="S113" s="304"/>
      <c r="T113" s="332"/>
      <c r="U113" s="295"/>
      <c r="V113" s="312"/>
      <c r="W113" s="440"/>
      <c r="X113" s="637"/>
      <c r="Y113" s="637"/>
      <c r="Z113" s="637"/>
      <c r="AA113" s="637"/>
      <c r="AB113" s="637"/>
      <c r="AC113" s="637"/>
      <c r="AD113" s="637"/>
      <c r="AF113" s="475" t="b">
        <v>0</v>
      </c>
      <c r="AK113" s="468"/>
      <c r="AL113" s="468"/>
      <c r="AM113" s="468"/>
      <c r="AN113" s="468"/>
      <c r="AO113" s="468"/>
      <c r="AP113" s="468"/>
      <c r="AQ113" s="468"/>
      <c r="AR113" s="468"/>
    </row>
    <row r="114" spans="1:44" ht="13.5" customHeight="1">
      <c r="A114" s="1"/>
      <c r="B114" s="433"/>
      <c r="C114" s="163"/>
      <c r="D114" s="163"/>
      <c r="E114" s="133">
        <v>70</v>
      </c>
      <c r="F114" s="215"/>
      <c r="G114" s="135" t="s">
        <v>197</v>
      </c>
      <c r="H114" s="120"/>
      <c r="I114" s="120"/>
      <c r="J114" s="120"/>
      <c r="K114" s="135"/>
      <c r="L114" s="135"/>
      <c r="M114" s="135" t="s">
        <v>298</v>
      </c>
      <c r="N114" s="160"/>
      <c r="O114" s="160"/>
      <c r="P114" s="277"/>
      <c r="Q114" s="277"/>
      <c r="R114" s="326" t="s">
        <v>168</v>
      </c>
      <c r="S114" s="235"/>
      <c r="T114" s="207">
        <v>70</v>
      </c>
      <c r="U114" s="641">
        <f>SUM(O106:R113)</f>
        <v>0</v>
      </c>
      <c r="V114" s="642"/>
      <c r="W114" s="440"/>
      <c r="X114" s="637"/>
      <c r="Y114" s="637"/>
      <c r="Z114" s="637"/>
      <c r="AA114" s="637"/>
      <c r="AB114" s="637"/>
      <c r="AC114" s="637"/>
      <c r="AD114" s="637"/>
      <c r="AK114" s="468"/>
      <c r="AL114" s="468"/>
      <c r="AM114" s="468"/>
      <c r="AN114" s="468"/>
      <c r="AO114" s="468"/>
      <c r="AP114" s="468"/>
      <c r="AQ114" s="468"/>
      <c r="AR114" s="468"/>
    </row>
    <row r="115" spans="1:44" ht="13.5" customHeight="1">
      <c r="A115" s="1"/>
      <c r="B115" s="433"/>
      <c r="C115" s="337" t="s">
        <v>38</v>
      </c>
      <c r="D115" s="338"/>
      <c r="E115" s="339">
        <v>71</v>
      </c>
      <c r="F115" s="319"/>
      <c r="G115" s="239" t="s">
        <v>299</v>
      </c>
      <c r="H115" s="340"/>
      <c r="I115" s="340"/>
      <c r="J115" s="340"/>
      <c r="K115" s="340"/>
      <c r="L115" s="340"/>
      <c r="M115" s="341"/>
      <c r="N115" s="239"/>
      <c r="O115" s="342"/>
      <c r="P115" s="320"/>
      <c r="Q115" s="320"/>
      <c r="R115" s="320"/>
      <c r="S115" s="320"/>
      <c r="T115" s="216">
        <v>71</v>
      </c>
      <c r="U115" s="715">
        <f>IF(U114&gt;U105,U114-U105,0)</f>
        <v>0</v>
      </c>
      <c r="V115" s="716"/>
      <c r="W115" s="440"/>
      <c r="X115" s="637"/>
      <c r="Y115" s="637"/>
      <c r="Z115" s="637"/>
      <c r="AA115" s="637"/>
      <c r="AB115" s="637"/>
      <c r="AC115" s="637"/>
      <c r="AD115" s="637"/>
      <c r="AK115" s="468"/>
      <c r="AL115" s="468"/>
      <c r="AM115" s="468"/>
      <c r="AN115" s="468"/>
      <c r="AO115" s="468"/>
      <c r="AP115" s="468"/>
      <c r="AQ115" s="468"/>
      <c r="AR115" s="468"/>
    </row>
    <row r="116" spans="1:44" ht="13.5" customHeight="1">
      <c r="A116" s="1"/>
      <c r="B116" s="433"/>
      <c r="C116" s="719" t="s">
        <v>198</v>
      </c>
      <c r="D116" s="72"/>
      <c r="E116" s="133">
        <v>72</v>
      </c>
      <c r="F116" s="163" t="s">
        <v>139</v>
      </c>
      <c r="G116" s="135" t="s">
        <v>300</v>
      </c>
      <c r="H116" s="72"/>
      <c r="I116" s="277"/>
      <c r="J116" s="135"/>
      <c r="K116" s="277"/>
      <c r="L116" s="277"/>
      <c r="M116" s="277"/>
      <c r="N116" s="277"/>
      <c r="O116" s="277"/>
      <c r="P116" s="277"/>
      <c r="Q116" s="277"/>
      <c r="R116" s="301" t="s">
        <v>168</v>
      </c>
      <c r="S116" s="235"/>
      <c r="T116" s="210" t="s">
        <v>199</v>
      </c>
      <c r="U116" s="650">
        <v>0</v>
      </c>
      <c r="V116" s="651"/>
      <c r="W116" s="440"/>
      <c r="X116" s="637"/>
      <c r="Y116" s="637"/>
      <c r="Z116" s="637"/>
      <c r="AA116" s="637"/>
      <c r="AB116" s="637"/>
      <c r="AC116" s="637"/>
      <c r="AD116" s="637"/>
      <c r="AK116" s="468"/>
      <c r="AL116" s="468"/>
      <c r="AM116" s="468"/>
      <c r="AN116" s="468"/>
      <c r="AO116" s="468"/>
      <c r="AP116" s="468"/>
      <c r="AQ116" s="468"/>
      <c r="AR116" s="468"/>
    </row>
    <row r="117" spans="1:44" ht="13.5" customHeight="1">
      <c r="A117" s="1"/>
      <c r="B117" s="433"/>
      <c r="C117" s="777"/>
      <c r="D117" s="217"/>
      <c r="E117" s="343" t="s">
        <v>168</v>
      </c>
      <c r="F117" s="163" t="s">
        <v>122</v>
      </c>
      <c r="G117" s="135" t="s">
        <v>39</v>
      </c>
      <c r="H117" s="72"/>
      <c r="I117" s="344"/>
      <c r="J117" s="760"/>
      <c r="K117" s="761"/>
      <c r="L117" s="762"/>
      <c r="M117" s="345" t="s">
        <v>301</v>
      </c>
      <c r="N117" s="346"/>
      <c r="O117" s="347" t="s">
        <v>200</v>
      </c>
      <c r="P117" s="348"/>
      <c r="Q117" s="770" t="s">
        <v>201</v>
      </c>
      <c r="R117" s="770"/>
      <c r="S117" s="178"/>
      <c r="T117" s="349"/>
      <c r="U117" s="311"/>
      <c r="V117" s="312"/>
      <c r="W117" s="440"/>
      <c r="X117" s="637"/>
      <c r="Y117" s="637"/>
      <c r="Z117" s="637"/>
      <c r="AA117" s="637"/>
      <c r="AB117" s="637"/>
      <c r="AC117" s="637"/>
      <c r="AD117" s="637"/>
      <c r="AE117" s="475" t="b">
        <v>0</v>
      </c>
      <c r="AK117" s="468"/>
      <c r="AL117" s="468"/>
      <c r="AM117" s="468"/>
      <c r="AN117" s="468"/>
      <c r="AO117" s="468"/>
      <c r="AP117" s="468"/>
      <c r="AQ117" s="468"/>
      <c r="AR117" s="468"/>
    </row>
    <row r="118" spans="1:44" ht="13.5" customHeight="1">
      <c r="A118" s="1"/>
      <c r="B118" s="433"/>
      <c r="C118" s="777"/>
      <c r="D118" s="350"/>
      <c r="E118" s="343" t="s">
        <v>168</v>
      </c>
      <c r="F118" s="163" t="s">
        <v>136</v>
      </c>
      <c r="G118" s="135" t="s">
        <v>40</v>
      </c>
      <c r="H118" s="72"/>
      <c r="I118" s="344"/>
      <c r="J118" s="763"/>
      <c r="K118" s="744"/>
      <c r="L118" s="744"/>
      <c r="M118" s="744"/>
      <c r="N118" s="744"/>
      <c r="O118" s="744"/>
      <c r="P118" s="744"/>
      <c r="Q118" s="745"/>
      <c r="R118" s="277"/>
      <c r="S118" s="277"/>
      <c r="T118" s="349"/>
      <c r="U118" s="311"/>
      <c r="V118" s="312"/>
      <c r="W118" s="440"/>
      <c r="X118" s="637"/>
      <c r="Y118" s="637"/>
      <c r="Z118" s="637"/>
      <c r="AA118" s="637"/>
      <c r="AB118" s="637"/>
      <c r="AC118" s="637"/>
      <c r="AD118" s="637"/>
      <c r="AK118" s="468"/>
      <c r="AL118" s="468"/>
      <c r="AM118" s="468"/>
      <c r="AN118" s="468"/>
      <c r="AO118" s="468"/>
      <c r="AP118" s="468"/>
      <c r="AQ118" s="468"/>
      <c r="AR118" s="468"/>
    </row>
    <row r="119" spans="1:44" ht="13.5" customHeight="1">
      <c r="A119" s="1"/>
      <c r="B119" s="433"/>
      <c r="C119" s="778"/>
      <c r="D119" s="351"/>
      <c r="E119" s="230">
        <v>73</v>
      </c>
      <c r="F119" s="231"/>
      <c r="G119" s="232" t="s">
        <v>435</v>
      </c>
      <c r="H119" s="187"/>
      <c r="I119" s="352"/>
      <c r="J119" s="352"/>
      <c r="K119" s="352"/>
      <c r="L119" s="352"/>
      <c r="M119" s="353"/>
      <c r="N119" s="303">
        <v>73</v>
      </c>
      <c r="O119" s="764">
        <v>0</v>
      </c>
      <c r="P119" s="765"/>
      <c r="Q119" s="766"/>
      <c r="R119" s="354"/>
      <c r="S119" s="355"/>
      <c r="T119" s="349"/>
      <c r="U119" s="311"/>
      <c r="V119" s="312"/>
      <c r="W119" s="440"/>
      <c r="X119" s="637"/>
      <c r="Y119" s="637"/>
      <c r="Z119" s="637"/>
      <c r="AA119" s="637"/>
      <c r="AB119" s="637"/>
      <c r="AC119" s="637"/>
      <c r="AD119" s="637"/>
      <c r="AK119" s="468"/>
      <c r="AL119" s="468"/>
      <c r="AM119" s="468"/>
      <c r="AN119" s="468"/>
      <c r="AO119" s="468"/>
      <c r="AP119" s="468"/>
      <c r="AQ119" s="468"/>
      <c r="AR119" s="468"/>
    </row>
    <row r="120" spans="1:44" ht="13.5" customHeight="1">
      <c r="A120" s="1"/>
      <c r="B120" s="433"/>
      <c r="C120" s="132" t="s">
        <v>41</v>
      </c>
      <c r="D120" s="356"/>
      <c r="E120" s="133">
        <v>74</v>
      </c>
      <c r="F120" s="215"/>
      <c r="G120" s="209" t="s">
        <v>202</v>
      </c>
      <c r="H120" s="72"/>
      <c r="I120" s="72"/>
      <c r="J120" s="135" t="s">
        <v>203</v>
      </c>
      <c r="K120" s="72"/>
      <c r="L120" s="225"/>
      <c r="M120" s="225"/>
      <c r="N120" s="160"/>
      <c r="O120" s="160"/>
      <c r="P120" s="277"/>
      <c r="Q120" s="277"/>
      <c r="R120" s="301" t="s">
        <v>168</v>
      </c>
      <c r="S120" s="235"/>
      <c r="T120" s="357">
        <v>74</v>
      </c>
      <c r="U120" s="641">
        <f>IF(U105&gt;U114,U105-U114,0)</f>
        <v>0</v>
      </c>
      <c r="V120" s="642"/>
      <c r="W120" s="440"/>
      <c r="X120" s="637"/>
      <c r="Y120" s="637"/>
      <c r="Z120" s="637"/>
      <c r="AA120" s="637"/>
      <c r="AB120" s="637"/>
      <c r="AC120" s="637"/>
      <c r="AD120" s="637"/>
      <c r="AK120" s="468"/>
      <c r="AL120" s="468"/>
      <c r="AM120" s="468"/>
      <c r="AN120" s="468"/>
      <c r="AO120" s="468"/>
      <c r="AP120" s="468"/>
      <c r="AQ120" s="468"/>
      <c r="AR120" s="468"/>
    </row>
    <row r="121" spans="1:44" ht="13.5" customHeight="1" thickBot="1">
      <c r="A121" s="1"/>
      <c r="B121" s="433"/>
      <c r="C121" s="358" t="s">
        <v>42</v>
      </c>
      <c r="D121" s="359"/>
      <c r="E121" s="360">
        <v>75</v>
      </c>
      <c r="F121" s="361"/>
      <c r="G121" s="362" t="s">
        <v>302</v>
      </c>
      <c r="H121" s="124"/>
      <c r="I121" s="124"/>
      <c r="J121" s="124"/>
      <c r="K121" s="124"/>
      <c r="L121" s="124"/>
      <c r="M121" s="124"/>
      <c r="N121" s="363">
        <v>75</v>
      </c>
      <c r="O121" s="774">
        <v>0</v>
      </c>
      <c r="P121" s="775"/>
      <c r="Q121" s="776"/>
      <c r="R121" s="364"/>
      <c r="S121" s="365"/>
      <c r="T121" s="366"/>
      <c r="U121" s="367"/>
      <c r="V121" s="368"/>
      <c r="W121" s="440"/>
      <c r="X121" s="637"/>
      <c r="Y121" s="637"/>
      <c r="Z121" s="637"/>
      <c r="AA121" s="637"/>
      <c r="AB121" s="637"/>
      <c r="AC121" s="637"/>
      <c r="AD121" s="637"/>
      <c r="AK121" s="468"/>
      <c r="AL121" s="468"/>
      <c r="AM121" s="468"/>
      <c r="AN121" s="468"/>
      <c r="AO121" s="468"/>
      <c r="AP121" s="468"/>
      <c r="AQ121" s="468"/>
      <c r="AR121" s="468"/>
    </row>
    <row r="122" spans="1:44" ht="14.25" customHeight="1">
      <c r="A122" s="1"/>
      <c r="B122" s="433"/>
      <c r="C122" s="767" t="s">
        <v>204</v>
      </c>
      <c r="D122" s="369"/>
      <c r="E122" s="370" t="s">
        <v>205</v>
      </c>
      <c r="F122" s="371"/>
      <c r="G122" s="371"/>
      <c r="H122" s="371"/>
      <c r="I122" s="371"/>
      <c r="J122" s="371"/>
      <c r="K122" s="371"/>
      <c r="L122" s="372"/>
      <c r="M122" s="371"/>
      <c r="N122" s="373"/>
      <c r="O122" s="373"/>
      <c r="P122" s="374"/>
      <c r="Q122" s="374" t="s">
        <v>206</v>
      </c>
      <c r="R122" s="375" t="s">
        <v>207</v>
      </c>
      <c r="S122" s="375"/>
      <c r="T122" s="376"/>
      <c r="U122" s="371"/>
      <c r="V122" s="377" t="s">
        <v>208</v>
      </c>
      <c r="W122" s="440"/>
      <c r="X122" s="637"/>
      <c r="Y122" s="637"/>
      <c r="Z122" s="637"/>
      <c r="AA122" s="637"/>
      <c r="AB122" s="637"/>
      <c r="AC122" s="637"/>
      <c r="AD122" s="637"/>
      <c r="AK122" s="468"/>
      <c r="AL122" s="468"/>
      <c r="AM122" s="468"/>
      <c r="AN122" s="468"/>
      <c r="AO122" s="468"/>
      <c r="AP122" s="468"/>
      <c r="AQ122" s="468"/>
      <c r="AR122" s="468"/>
    </row>
    <row r="123" spans="1:44" ht="14.25" customHeight="1">
      <c r="A123" s="1"/>
      <c r="B123" s="433"/>
      <c r="C123" s="768"/>
      <c r="D123" s="378"/>
      <c r="E123" s="379" t="s">
        <v>209</v>
      </c>
      <c r="F123" s="380"/>
      <c r="G123" s="380"/>
      <c r="H123" s="380"/>
      <c r="I123" s="748"/>
      <c r="J123" s="749"/>
      <c r="K123" s="749"/>
      <c r="L123" s="381" t="s">
        <v>210</v>
      </c>
      <c r="M123" s="772"/>
      <c r="N123" s="773"/>
      <c r="O123" s="382"/>
      <c r="P123" s="383" t="s">
        <v>211</v>
      </c>
      <c r="Q123" s="384"/>
      <c r="R123" s="385"/>
      <c r="S123" s="385"/>
      <c r="T123" s="386"/>
      <c r="U123" s="72"/>
      <c r="V123" s="387"/>
      <c r="W123" s="440"/>
      <c r="X123" s="637"/>
      <c r="Y123" s="637"/>
      <c r="Z123" s="637"/>
      <c r="AA123" s="637"/>
      <c r="AB123" s="637"/>
      <c r="AC123" s="637"/>
      <c r="AD123" s="637"/>
      <c r="AK123" s="468"/>
      <c r="AL123" s="468"/>
      <c r="AM123" s="468"/>
      <c r="AN123" s="468"/>
      <c r="AO123" s="468"/>
      <c r="AP123" s="468"/>
      <c r="AQ123" s="468"/>
      <c r="AR123" s="468"/>
    </row>
    <row r="124" spans="1:44" ht="14.25" customHeight="1" thickBot="1">
      <c r="A124" s="1"/>
      <c r="B124" s="433"/>
      <c r="C124" s="769"/>
      <c r="D124" s="388"/>
      <c r="E124" s="389" t="s">
        <v>303</v>
      </c>
      <c r="F124" s="390"/>
      <c r="G124" s="771"/>
      <c r="H124" s="747"/>
      <c r="I124" s="747"/>
      <c r="J124" s="747"/>
      <c r="K124" s="747"/>
      <c r="L124" s="391" t="s">
        <v>304</v>
      </c>
      <c r="M124" s="746"/>
      <c r="N124" s="747"/>
      <c r="O124" s="392"/>
      <c r="P124" s="393" t="s">
        <v>212</v>
      </c>
      <c r="Q124" s="394"/>
      <c r="R124" s="395"/>
      <c r="S124" s="395"/>
      <c r="T124" s="396" t="s">
        <v>168</v>
      </c>
      <c r="U124" s="730"/>
      <c r="V124" s="731"/>
      <c r="W124" s="440"/>
      <c r="X124" s="637"/>
      <c r="Y124" s="637"/>
      <c r="Z124" s="637"/>
      <c r="AA124" s="637"/>
      <c r="AB124" s="637"/>
      <c r="AC124" s="637"/>
      <c r="AD124" s="637"/>
      <c r="AK124" s="468"/>
      <c r="AL124" s="468"/>
      <c r="AM124" s="468"/>
      <c r="AN124" s="468"/>
      <c r="AO124" s="468"/>
      <c r="AP124" s="468"/>
      <c r="AQ124" s="468"/>
      <c r="AR124" s="468"/>
    </row>
    <row r="125" spans="1:44" ht="15">
      <c r="A125" s="1"/>
      <c r="B125" s="433"/>
      <c r="C125" s="356" t="s">
        <v>213</v>
      </c>
      <c r="D125" s="356"/>
      <c r="E125" s="72" t="s">
        <v>214</v>
      </c>
      <c r="F125" s="83"/>
      <c r="G125" s="72"/>
      <c r="H125" s="72"/>
      <c r="I125" s="72"/>
      <c r="J125" s="72"/>
      <c r="K125" s="72"/>
      <c r="L125" s="72"/>
      <c r="M125" s="72"/>
      <c r="N125" s="160"/>
      <c r="O125" s="160"/>
      <c r="P125" s="277"/>
      <c r="Q125" s="277"/>
      <c r="R125" s="277"/>
      <c r="S125" s="277"/>
      <c r="T125" s="157"/>
      <c r="U125" s="72"/>
      <c r="V125" s="397"/>
      <c r="W125" s="440"/>
      <c r="X125" s="637"/>
      <c r="Y125" s="637"/>
      <c r="Z125" s="637"/>
      <c r="AA125" s="637"/>
      <c r="AB125" s="637"/>
      <c r="AC125" s="637"/>
      <c r="AD125" s="637"/>
      <c r="AK125" s="468"/>
      <c r="AL125" s="468"/>
      <c r="AM125" s="468"/>
      <c r="AN125" s="468"/>
      <c r="AO125" s="468"/>
      <c r="AP125" s="468"/>
      <c r="AQ125" s="468"/>
      <c r="AR125" s="468"/>
    </row>
    <row r="126" spans="1:44" ht="15">
      <c r="A126" s="1"/>
      <c r="B126" s="433"/>
      <c r="C126" s="356" t="s">
        <v>215</v>
      </c>
      <c r="D126" s="356"/>
      <c r="E126" s="398" t="s">
        <v>216</v>
      </c>
      <c r="F126" s="83"/>
      <c r="G126" s="72"/>
      <c r="H126" s="72"/>
      <c r="I126" s="72"/>
      <c r="J126" s="72"/>
      <c r="K126" s="72"/>
      <c r="L126" s="72"/>
      <c r="M126" s="72"/>
      <c r="N126" s="120"/>
      <c r="O126" s="120"/>
      <c r="P126" s="277"/>
      <c r="Q126" s="277"/>
      <c r="R126" s="277"/>
      <c r="S126" s="277"/>
      <c r="T126" s="157"/>
      <c r="U126" s="83"/>
      <c r="V126" s="397"/>
      <c r="W126" s="440"/>
      <c r="X126" s="637"/>
      <c r="Y126" s="637"/>
      <c r="Z126" s="637"/>
      <c r="AA126" s="637"/>
      <c r="AB126" s="637"/>
      <c r="AC126" s="637"/>
      <c r="AD126" s="637"/>
      <c r="AK126" s="468"/>
      <c r="AL126" s="468"/>
      <c r="AM126" s="468"/>
      <c r="AN126" s="468"/>
      <c r="AO126" s="468"/>
      <c r="AP126" s="468"/>
      <c r="AQ126" s="468"/>
      <c r="AR126" s="468"/>
    </row>
    <row r="127" spans="1:44" ht="12.75">
      <c r="A127" s="1"/>
      <c r="B127" s="433"/>
      <c r="C127" s="779" t="s">
        <v>217</v>
      </c>
      <c r="D127" s="177"/>
      <c r="E127" s="72" t="s">
        <v>218</v>
      </c>
      <c r="F127" s="72"/>
      <c r="G127" s="72"/>
      <c r="H127" s="72"/>
      <c r="I127" s="72"/>
      <c r="J127" s="72"/>
      <c r="K127" s="72"/>
      <c r="L127" s="399" t="s">
        <v>219</v>
      </c>
      <c r="M127" s="72" t="s">
        <v>220</v>
      </c>
      <c r="N127" s="120"/>
      <c r="O127" s="120"/>
      <c r="P127" s="400"/>
      <c r="Q127" s="401" t="s">
        <v>221</v>
      </c>
      <c r="R127" s="277"/>
      <c r="S127" s="277"/>
      <c r="T127" s="386"/>
      <c r="U127" s="72"/>
      <c r="V127" s="160"/>
      <c r="W127" s="440"/>
      <c r="X127" s="637"/>
      <c r="Y127" s="637"/>
      <c r="Z127" s="637"/>
      <c r="AA127" s="637"/>
      <c r="AB127" s="637"/>
      <c r="AC127" s="637"/>
      <c r="AD127" s="637"/>
      <c r="AK127" s="468"/>
      <c r="AL127" s="468"/>
      <c r="AM127" s="468"/>
      <c r="AN127" s="468"/>
      <c r="AO127" s="468"/>
      <c r="AP127" s="468"/>
      <c r="AQ127" s="468"/>
      <c r="AR127" s="468"/>
    </row>
    <row r="128" spans="1:44" ht="19.5" customHeight="1">
      <c r="A128" s="1"/>
      <c r="B128" s="433"/>
      <c r="C128" s="780"/>
      <c r="D128" s="402"/>
      <c r="E128" s="799"/>
      <c r="F128" s="751"/>
      <c r="G128" s="751"/>
      <c r="H128" s="751"/>
      <c r="I128" s="751"/>
      <c r="J128" s="751"/>
      <c r="K128" s="796"/>
      <c r="L128" s="403"/>
      <c r="M128" s="755"/>
      <c r="N128" s="756"/>
      <c r="O128" s="756"/>
      <c r="P128" s="757"/>
      <c r="Q128" s="797"/>
      <c r="R128" s="798"/>
      <c r="S128" s="798"/>
      <c r="T128" s="798"/>
      <c r="U128" s="798"/>
      <c r="V128" s="798"/>
      <c r="W128" s="440"/>
      <c r="X128" s="637"/>
      <c r="Y128" s="637"/>
      <c r="Z128" s="637"/>
      <c r="AA128" s="637"/>
      <c r="AB128" s="637"/>
      <c r="AC128" s="637"/>
      <c r="AD128" s="637"/>
      <c r="AK128" s="468"/>
      <c r="AL128" s="468"/>
      <c r="AM128" s="468"/>
      <c r="AN128" s="468"/>
      <c r="AO128" s="468"/>
      <c r="AP128" s="468"/>
      <c r="AQ128" s="468"/>
      <c r="AR128" s="468"/>
    </row>
    <row r="129" spans="1:44" ht="12.75">
      <c r="A129" s="1"/>
      <c r="B129" s="433"/>
      <c r="C129" s="780"/>
      <c r="D129" s="177"/>
      <c r="E129" s="404" t="s">
        <v>305</v>
      </c>
      <c r="F129" s="72"/>
      <c r="G129" s="72"/>
      <c r="H129" s="72"/>
      <c r="I129" s="72"/>
      <c r="J129" s="72"/>
      <c r="K129" s="72"/>
      <c r="L129" s="405" t="s">
        <v>219</v>
      </c>
      <c r="M129" s="406" t="s">
        <v>222</v>
      </c>
      <c r="N129" s="120"/>
      <c r="O129" s="120"/>
      <c r="P129" s="193"/>
      <c r="Q129" s="407"/>
      <c r="R129" s="408"/>
      <c r="S129" s="408"/>
      <c r="T129" s="408"/>
      <c r="U129" s="408"/>
      <c r="V129" s="409"/>
      <c r="W129" s="440"/>
      <c r="X129" s="637"/>
      <c r="Y129" s="637"/>
      <c r="Z129" s="637"/>
      <c r="AA129" s="637"/>
      <c r="AB129" s="637"/>
      <c r="AC129" s="637"/>
      <c r="AD129" s="637"/>
      <c r="AK129" s="468"/>
      <c r="AL129" s="468"/>
      <c r="AM129" s="468"/>
      <c r="AN129" s="468"/>
      <c r="AO129" s="468"/>
      <c r="AP129" s="468"/>
      <c r="AQ129" s="468"/>
      <c r="AR129" s="468"/>
    </row>
    <row r="130" spans="1:44" ht="12.75">
      <c r="A130" s="1"/>
      <c r="B130" s="433"/>
      <c r="C130" s="781"/>
      <c r="D130" s="410"/>
      <c r="E130" s="799"/>
      <c r="F130" s="751"/>
      <c r="G130" s="751"/>
      <c r="H130" s="751"/>
      <c r="I130" s="751"/>
      <c r="J130" s="751"/>
      <c r="K130" s="796"/>
      <c r="L130" s="411"/>
      <c r="M130" s="755"/>
      <c r="N130" s="756"/>
      <c r="O130" s="756"/>
      <c r="P130" s="757"/>
      <c r="Q130" s="412"/>
      <c r="R130" s="413"/>
      <c r="S130" s="413"/>
      <c r="T130" s="413"/>
      <c r="U130" s="413"/>
      <c r="V130" s="414"/>
      <c r="W130" s="440"/>
      <c r="X130" s="637"/>
      <c r="Y130" s="637"/>
      <c r="Z130" s="637"/>
      <c r="AA130" s="637"/>
      <c r="AB130" s="637"/>
      <c r="AC130" s="637"/>
      <c r="AD130" s="637"/>
      <c r="AK130" s="468"/>
      <c r="AL130" s="468"/>
      <c r="AM130" s="468"/>
      <c r="AN130" s="468"/>
      <c r="AO130" s="468"/>
      <c r="AP130" s="468"/>
      <c r="AQ130" s="468"/>
      <c r="AR130" s="468"/>
    </row>
    <row r="131" spans="1:44" ht="15" customHeight="1">
      <c r="A131" s="1"/>
      <c r="B131" s="433"/>
      <c r="C131" s="784" t="s">
        <v>223</v>
      </c>
      <c r="D131" s="356"/>
      <c r="E131" s="120" t="s">
        <v>224</v>
      </c>
      <c r="F131" s="72"/>
      <c r="G131" s="415"/>
      <c r="H131" s="752"/>
      <c r="I131" s="753"/>
      <c r="J131" s="753"/>
      <c r="K131" s="753"/>
      <c r="L131" s="754"/>
      <c r="M131" s="405" t="s">
        <v>219</v>
      </c>
      <c r="N131" s="786" t="s">
        <v>225</v>
      </c>
      <c r="O131" s="787"/>
      <c r="P131" s="788"/>
      <c r="Q131" s="416" t="s">
        <v>226</v>
      </c>
      <c r="R131" s="252"/>
      <c r="S131" s="252"/>
      <c r="T131" s="252"/>
      <c r="U131" s="277"/>
      <c r="V131" s="386"/>
      <c r="W131" s="440"/>
      <c r="X131" s="637"/>
      <c r="Y131" s="637"/>
      <c r="Z131" s="637"/>
      <c r="AA131" s="637"/>
      <c r="AB131" s="637"/>
      <c r="AC131" s="637"/>
      <c r="AD131" s="637"/>
      <c r="AK131" s="468"/>
      <c r="AL131" s="468"/>
      <c r="AM131" s="468"/>
      <c r="AN131" s="468"/>
      <c r="AO131" s="468"/>
      <c r="AP131" s="468"/>
      <c r="AQ131" s="468"/>
      <c r="AR131" s="468"/>
    </row>
    <row r="132" spans="1:44" ht="15">
      <c r="A132" s="1"/>
      <c r="B132" s="433"/>
      <c r="C132" s="785"/>
      <c r="D132" s="356"/>
      <c r="E132" s="233" t="s">
        <v>227</v>
      </c>
      <c r="F132" s="187"/>
      <c r="G132" s="417"/>
      <c r="H132" s="751"/>
      <c r="I132" s="751"/>
      <c r="J132" s="751"/>
      <c r="K132" s="751"/>
      <c r="L132" s="796"/>
      <c r="M132" s="411"/>
      <c r="N132" s="789"/>
      <c r="O132" s="790"/>
      <c r="P132" s="791"/>
      <c r="Q132" s="750"/>
      <c r="R132" s="751"/>
      <c r="S132" s="751"/>
      <c r="T132" s="751"/>
      <c r="U132" s="751"/>
      <c r="V132" s="751"/>
      <c r="W132" s="440"/>
      <c r="X132" s="637"/>
      <c r="Y132" s="637"/>
      <c r="Z132" s="637"/>
      <c r="AA132" s="637"/>
      <c r="AB132" s="637"/>
      <c r="AC132" s="637"/>
      <c r="AD132" s="637"/>
      <c r="AE132" s="475" t="b">
        <v>0</v>
      </c>
      <c r="AK132" s="468"/>
      <c r="AL132" s="468"/>
      <c r="AM132" s="468"/>
      <c r="AN132" s="468"/>
      <c r="AO132" s="468"/>
      <c r="AP132" s="468"/>
      <c r="AQ132" s="468"/>
      <c r="AR132" s="468"/>
    </row>
    <row r="133" spans="1:44" ht="15">
      <c r="A133" s="1"/>
      <c r="B133" s="433"/>
      <c r="C133" s="785"/>
      <c r="D133" s="378"/>
      <c r="E133" s="792" t="s">
        <v>228</v>
      </c>
      <c r="F133" s="787"/>
      <c r="G133" s="787"/>
      <c r="H133" s="787"/>
      <c r="I133" s="418"/>
      <c r="J133" s="744"/>
      <c r="K133" s="744"/>
      <c r="L133" s="744"/>
      <c r="M133" s="744"/>
      <c r="N133" s="744"/>
      <c r="O133" s="744"/>
      <c r="P133" s="745"/>
      <c r="Q133" s="419" t="s">
        <v>229</v>
      </c>
      <c r="R133" s="782"/>
      <c r="S133" s="783"/>
      <c r="T133" s="728"/>
      <c r="U133" s="729"/>
      <c r="V133" s="729"/>
      <c r="W133" s="440"/>
      <c r="X133" s="637"/>
      <c r="Y133" s="637"/>
      <c r="Z133" s="637"/>
      <c r="AA133" s="637"/>
      <c r="AB133" s="637"/>
      <c r="AC133" s="637"/>
      <c r="AD133" s="637"/>
      <c r="AK133" s="468"/>
      <c r="AL133" s="468"/>
      <c r="AM133" s="468"/>
      <c r="AN133" s="468"/>
      <c r="AO133" s="468"/>
      <c r="AP133" s="468"/>
      <c r="AQ133" s="468"/>
      <c r="AR133" s="468"/>
    </row>
    <row r="134" spans="1:44" ht="13.5" thickBot="1">
      <c r="A134" s="1"/>
      <c r="B134" s="433"/>
      <c r="C134" s="420"/>
      <c r="D134" s="420"/>
      <c r="E134" s="793"/>
      <c r="F134" s="793"/>
      <c r="G134" s="793"/>
      <c r="H134" s="793"/>
      <c r="I134" s="421"/>
      <c r="J134" s="794"/>
      <c r="K134" s="794"/>
      <c r="L134" s="794"/>
      <c r="M134" s="794"/>
      <c r="N134" s="794"/>
      <c r="O134" s="794"/>
      <c r="P134" s="795"/>
      <c r="Q134" s="127" t="s">
        <v>230</v>
      </c>
      <c r="R134" s="422"/>
      <c r="S134" s="423"/>
      <c r="T134" s="742"/>
      <c r="U134" s="743"/>
      <c r="V134" s="743"/>
      <c r="W134" s="440"/>
      <c r="X134" s="637"/>
      <c r="Y134" s="637"/>
      <c r="Z134" s="637"/>
      <c r="AA134" s="637"/>
      <c r="AB134" s="637"/>
      <c r="AC134" s="637"/>
      <c r="AD134" s="637"/>
      <c r="AK134" s="468"/>
      <c r="AL134" s="468"/>
      <c r="AM134" s="468"/>
      <c r="AN134" s="468"/>
      <c r="AO134" s="468"/>
      <c r="AP134" s="468"/>
      <c r="AQ134" s="468"/>
      <c r="AR134" s="468"/>
    </row>
    <row r="135" spans="1:44" ht="12.75">
      <c r="A135" s="1"/>
      <c r="B135" s="433"/>
      <c r="C135" s="83"/>
      <c r="D135" s="83"/>
      <c r="E135" s="252"/>
      <c r="F135" s="83"/>
      <c r="G135" s="135"/>
      <c r="H135" s="135"/>
      <c r="I135" s="135"/>
      <c r="J135" s="135"/>
      <c r="K135" s="135"/>
      <c r="L135" s="135"/>
      <c r="M135" s="135"/>
      <c r="N135" s="83"/>
      <c r="O135" s="83"/>
      <c r="P135" s="83"/>
      <c r="Q135" s="83"/>
      <c r="R135" s="83"/>
      <c r="S135" s="83"/>
      <c r="T135" s="252"/>
      <c r="U135" s="274" t="s">
        <v>450</v>
      </c>
      <c r="V135" s="116"/>
      <c r="W135" s="465"/>
      <c r="X135" s="637"/>
      <c r="Y135" s="637"/>
      <c r="Z135" s="637"/>
      <c r="AA135" s="637"/>
      <c r="AB135" s="637"/>
      <c r="AC135" s="637"/>
      <c r="AD135" s="637"/>
      <c r="AK135" s="468"/>
      <c r="AL135" s="468"/>
      <c r="AM135" s="468"/>
      <c r="AN135" s="468"/>
      <c r="AO135" s="468"/>
      <c r="AP135" s="468"/>
      <c r="AQ135" s="468"/>
      <c r="AR135" s="468"/>
    </row>
    <row r="136" spans="1:44" ht="12.75">
      <c r="A136" s="1"/>
      <c r="B136" s="442"/>
      <c r="C136" s="466"/>
      <c r="D136" s="466"/>
      <c r="E136" s="466"/>
      <c r="F136" s="466"/>
      <c r="G136" s="466"/>
      <c r="H136" s="466"/>
      <c r="I136" s="466"/>
      <c r="J136" s="466"/>
      <c r="K136" s="466"/>
      <c r="L136" s="466"/>
      <c r="M136" s="466"/>
      <c r="N136" s="466"/>
      <c r="O136" s="466"/>
      <c r="P136" s="466"/>
      <c r="Q136" s="466"/>
      <c r="R136" s="466"/>
      <c r="S136" s="466"/>
      <c r="T136" s="466"/>
      <c r="U136" s="466"/>
      <c r="V136" s="466"/>
      <c r="W136" s="467"/>
      <c r="X136" s="637"/>
      <c r="Y136" s="637"/>
      <c r="Z136" s="637"/>
      <c r="AA136" s="637"/>
      <c r="AB136" s="637"/>
      <c r="AC136" s="637"/>
      <c r="AD136" s="637"/>
      <c r="AK136" s="468"/>
      <c r="AL136" s="468"/>
      <c r="AM136" s="468"/>
      <c r="AN136" s="468"/>
      <c r="AO136" s="468"/>
      <c r="AP136" s="468"/>
      <c r="AQ136" s="468"/>
      <c r="AR136" s="468"/>
    </row>
    <row r="137" spans="1:4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637"/>
      <c r="Y137" s="637"/>
      <c r="Z137" s="637"/>
      <c r="AA137" s="637"/>
      <c r="AB137" s="637"/>
      <c r="AC137" s="637"/>
      <c r="AD137" s="637"/>
      <c r="AK137" s="468"/>
      <c r="AL137" s="468"/>
      <c r="AM137" s="468"/>
      <c r="AN137" s="468"/>
      <c r="AO137" s="468"/>
      <c r="AP137" s="468"/>
      <c r="AQ137" s="468"/>
      <c r="AR137" s="468"/>
    </row>
    <row r="138" spans="1:4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637"/>
      <c r="Y138" s="637"/>
      <c r="Z138" s="637"/>
      <c r="AA138" s="637"/>
      <c r="AB138" s="637"/>
      <c r="AC138" s="637"/>
      <c r="AD138" s="637"/>
      <c r="AK138" s="468"/>
      <c r="AL138" s="468"/>
      <c r="AM138" s="468"/>
      <c r="AN138" s="468"/>
      <c r="AO138" s="468"/>
      <c r="AP138" s="468"/>
      <c r="AQ138" s="468"/>
      <c r="AR138" s="468"/>
    </row>
    <row r="139" spans="1:4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637"/>
      <c r="Y139" s="637"/>
      <c r="Z139" s="637"/>
      <c r="AA139" s="637"/>
      <c r="AB139" s="637"/>
      <c r="AC139" s="637"/>
      <c r="AD139" s="637"/>
      <c r="AK139" s="468"/>
      <c r="AL139" s="468"/>
      <c r="AM139" s="468"/>
      <c r="AN139" s="468"/>
      <c r="AO139" s="468"/>
      <c r="AP139" s="468"/>
      <c r="AQ139" s="468"/>
      <c r="AR139" s="468"/>
    </row>
    <row r="140" spans="1:4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637"/>
      <c r="Y140" s="637"/>
      <c r="Z140" s="637"/>
      <c r="AA140" s="637"/>
      <c r="AB140" s="637"/>
      <c r="AC140" s="637"/>
      <c r="AD140" s="637"/>
      <c r="AK140" s="468"/>
      <c r="AL140" s="468"/>
      <c r="AM140" s="468"/>
      <c r="AN140" s="468"/>
      <c r="AO140" s="468"/>
      <c r="AP140" s="468"/>
      <c r="AQ140" s="468"/>
      <c r="AR140" s="468"/>
    </row>
    <row r="141" spans="1:44" ht="12.75">
      <c r="A141" s="1"/>
      <c r="B141" s="1"/>
      <c r="C141" s="1"/>
      <c r="D141" s="1"/>
      <c r="E141" s="1"/>
      <c r="F141" s="1"/>
      <c r="G141" s="424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637"/>
      <c r="Y141" s="637"/>
      <c r="Z141" s="637"/>
      <c r="AA141" s="637"/>
      <c r="AB141" s="637"/>
      <c r="AC141" s="637"/>
      <c r="AD141" s="637"/>
      <c r="AK141" s="468"/>
      <c r="AL141" s="468"/>
      <c r="AM141" s="468"/>
      <c r="AN141" s="468"/>
      <c r="AO141" s="468"/>
      <c r="AP141" s="468"/>
      <c r="AQ141" s="468"/>
      <c r="AR141" s="468"/>
    </row>
    <row r="142" spans="1:4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K142" s="468"/>
      <c r="AL142" s="468"/>
      <c r="AM142" s="468"/>
      <c r="AN142" s="468"/>
      <c r="AO142" s="468"/>
      <c r="AP142" s="468"/>
      <c r="AQ142" s="468"/>
      <c r="AR142" s="468"/>
    </row>
    <row r="143" spans="1:4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K143" s="468"/>
      <c r="AL143" s="468"/>
      <c r="AM143" s="468"/>
      <c r="AN143" s="468"/>
      <c r="AO143" s="468"/>
      <c r="AP143" s="468"/>
      <c r="AQ143" s="468"/>
      <c r="AR143" s="468"/>
    </row>
    <row r="144" spans="1:4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K144" s="468"/>
      <c r="AL144" s="468"/>
      <c r="AM144" s="468"/>
      <c r="AN144" s="468"/>
      <c r="AO144" s="468"/>
      <c r="AP144" s="468"/>
      <c r="AQ144" s="468"/>
      <c r="AR144" s="468"/>
    </row>
    <row r="145" spans="1:4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K145" s="468"/>
      <c r="AL145" s="468"/>
      <c r="AM145" s="468"/>
      <c r="AN145" s="468"/>
      <c r="AO145" s="468"/>
      <c r="AP145" s="468"/>
      <c r="AQ145" s="468"/>
      <c r="AR145" s="468"/>
    </row>
    <row r="146" spans="1:4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K146" s="468"/>
      <c r="AL146" s="468"/>
      <c r="AM146" s="468"/>
      <c r="AN146" s="468"/>
      <c r="AO146" s="468"/>
      <c r="AP146" s="468"/>
      <c r="AQ146" s="468"/>
      <c r="AR146" s="468"/>
    </row>
    <row r="147" spans="1:4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K147" s="468"/>
      <c r="AL147" s="468"/>
      <c r="AM147" s="468"/>
      <c r="AN147" s="468"/>
      <c r="AO147" s="468"/>
      <c r="AP147" s="468"/>
      <c r="AQ147" s="468"/>
      <c r="AR147" s="468"/>
    </row>
    <row r="148" spans="1:4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K148" s="468"/>
      <c r="AL148" s="468"/>
      <c r="AM148" s="468"/>
      <c r="AN148" s="468"/>
      <c r="AO148" s="468"/>
      <c r="AP148" s="468"/>
      <c r="AQ148" s="468"/>
      <c r="AR148" s="468"/>
    </row>
    <row r="149" spans="1:4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K149" s="468"/>
      <c r="AL149" s="468"/>
      <c r="AM149" s="468"/>
      <c r="AN149" s="468"/>
      <c r="AO149" s="468"/>
      <c r="AP149" s="468"/>
      <c r="AQ149" s="468"/>
      <c r="AR149" s="468"/>
    </row>
    <row r="150" spans="1:4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K150" s="468"/>
      <c r="AL150" s="468"/>
      <c r="AM150" s="468"/>
      <c r="AN150" s="468"/>
      <c r="AO150" s="468"/>
      <c r="AP150" s="468"/>
      <c r="AQ150" s="468"/>
      <c r="AR150" s="468"/>
    </row>
    <row r="151" spans="1:4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K151" s="468"/>
      <c r="AL151" s="468"/>
      <c r="AM151" s="468"/>
      <c r="AN151" s="468"/>
      <c r="AO151" s="468"/>
      <c r="AP151" s="468"/>
      <c r="AQ151" s="468"/>
      <c r="AR151" s="468"/>
    </row>
    <row r="152" spans="1:4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K152" s="468"/>
      <c r="AL152" s="468"/>
      <c r="AM152" s="468"/>
      <c r="AN152" s="468"/>
      <c r="AO152" s="468"/>
      <c r="AP152" s="468"/>
      <c r="AQ152" s="468"/>
      <c r="AR152" s="468"/>
    </row>
    <row r="153" spans="1:4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K153" s="468"/>
      <c r="AL153" s="468"/>
      <c r="AM153" s="468"/>
      <c r="AN153" s="468"/>
      <c r="AO153" s="468"/>
      <c r="AP153" s="468"/>
      <c r="AQ153" s="468"/>
      <c r="AR153" s="468"/>
    </row>
    <row r="154" spans="1:4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K154" s="468"/>
      <c r="AL154" s="468"/>
      <c r="AM154" s="468"/>
      <c r="AN154" s="468"/>
      <c r="AO154" s="468"/>
      <c r="AP154" s="468"/>
      <c r="AQ154" s="468"/>
      <c r="AR154" s="468"/>
    </row>
    <row r="155" spans="1:4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K155" s="468"/>
      <c r="AL155" s="468"/>
      <c r="AM155" s="468"/>
      <c r="AN155" s="468"/>
      <c r="AO155" s="468"/>
      <c r="AP155" s="468"/>
      <c r="AQ155" s="468"/>
      <c r="AR155" s="468"/>
    </row>
    <row r="156" spans="1:4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K156" s="468"/>
      <c r="AL156" s="468"/>
      <c r="AM156" s="468"/>
      <c r="AN156" s="468"/>
      <c r="AO156" s="468"/>
      <c r="AP156" s="468"/>
      <c r="AQ156" s="468"/>
      <c r="AR156" s="468"/>
    </row>
    <row r="157" spans="1:4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K157" s="468"/>
      <c r="AL157" s="468"/>
      <c r="AM157" s="468"/>
      <c r="AN157" s="468"/>
      <c r="AO157" s="468"/>
      <c r="AP157" s="468"/>
      <c r="AQ157" s="468"/>
      <c r="AR157" s="468"/>
    </row>
    <row r="158" spans="37:44" ht="12.75">
      <c r="AK158" s="468"/>
      <c r="AL158" s="468"/>
      <c r="AM158" s="468"/>
      <c r="AN158" s="468"/>
      <c r="AO158" s="468"/>
      <c r="AP158" s="468"/>
      <c r="AQ158" s="468"/>
      <c r="AR158" s="468"/>
    </row>
    <row r="159" spans="37:44" ht="12.75">
      <c r="AK159" s="468"/>
      <c r="AL159" s="468"/>
      <c r="AM159" s="468"/>
      <c r="AN159" s="468"/>
      <c r="AO159" s="468"/>
      <c r="AP159" s="468"/>
      <c r="AQ159" s="468"/>
      <c r="AR159" s="468"/>
    </row>
    <row r="160" spans="37:44" ht="12.75">
      <c r="AK160" s="468"/>
      <c r="AL160" s="468"/>
      <c r="AM160" s="468"/>
      <c r="AN160" s="468"/>
      <c r="AO160" s="468"/>
      <c r="AP160" s="468"/>
      <c r="AQ160" s="468"/>
      <c r="AR160" s="468"/>
    </row>
    <row r="161" spans="36:37" ht="12.75">
      <c r="AJ161" s="474"/>
      <c r="AK161" s="474"/>
    </row>
    <row r="162" spans="36:37" ht="12.75">
      <c r="AJ162" s="474"/>
      <c r="AK162" s="474"/>
    </row>
    <row r="163" spans="36:37" ht="12.75">
      <c r="AJ163" s="474"/>
      <c r="AK163" s="474"/>
    </row>
    <row r="164" spans="36:37" ht="12.75">
      <c r="AJ164" s="474"/>
      <c r="AK164" s="474"/>
    </row>
    <row r="165" spans="36:37" ht="12.75">
      <c r="AJ165" s="474"/>
      <c r="AK165" s="474"/>
    </row>
  </sheetData>
  <sheetProtection password="9C9F" sheet="1" objects="1" scenarios="1"/>
  <mergeCells count="149">
    <mergeCell ref="O97:R97"/>
    <mergeCell ref="O93:R93"/>
    <mergeCell ref="O94:R94"/>
    <mergeCell ref="P96:Q96"/>
    <mergeCell ref="M34:P34"/>
    <mergeCell ref="M36:P36"/>
    <mergeCell ref="P40:S40"/>
    <mergeCell ref="P42:S42"/>
    <mergeCell ref="X13:Y13"/>
    <mergeCell ref="S13:U13"/>
    <mergeCell ref="P14:Q14"/>
    <mergeCell ref="F16:Q16"/>
    <mergeCell ref="T14:U16"/>
    <mergeCell ref="C7:D7"/>
    <mergeCell ref="O22:V24"/>
    <mergeCell ref="M7:N7"/>
    <mergeCell ref="F10:L10"/>
    <mergeCell ref="C10:C11"/>
    <mergeCell ref="C12:C13"/>
    <mergeCell ref="C24:C25"/>
    <mergeCell ref="C14:C16"/>
    <mergeCell ref="T17:U18"/>
    <mergeCell ref="F12:L12"/>
    <mergeCell ref="C33:D35"/>
    <mergeCell ref="F35:K35"/>
    <mergeCell ref="F36:K36"/>
    <mergeCell ref="F34:K34"/>
    <mergeCell ref="M10:Q10"/>
    <mergeCell ref="F33:K33"/>
    <mergeCell ref="M33:P33"/>
    <mergeCell ref="M12:Q12"/>
    <mergeCell ref="G17:P17"/>
    <mergeCell ref="F14:O14"/>
    <mergeCell ref="G24:L25"/>
    <mergeCell ref="C87:C90"/>
    <mergeCell ref="C91:C95"/>
    <mergeCell ref="O92:R92"/>
    <mergeCell ref="C78:C79"/>
    <mergeCell ref="O88:R88"/>
    <mergeCell ref="O89:R89"/>
    <mergeCell ref="O90:R90"/>
    <mergeCell ref="O95:R95"/>
    <mergeCell ref="O91:R91"/>
    <mergeCell ref="S10:U10"/>
    <mergeCell ref="S12:U12"/>
    <mergeCell ref="U49:V49"/>
    <mergeCell ref="U50:V50"/>
    <mergeCell ref="U29:U30"/>
    <mergeCell ref="U33:U36"/>
    <mergeCell ref="U38:V38"/>
    <mergeCell ref="U39:V39"/>
    <mergeCell ref="U41:V41"/>
    <mergeCell ref="U44:V44"/>
    <mergeCell ref="C18:E19"/>
    <mergeCell ref="C108:C112"/>
    <mergeCell ref="I77:M77"/>
    <mergeCell ref="I78:M78"/>
    <mergeCell ref="C96:C98"/>
    <mergeCell ref="C40:C45"/>
    <mergeCell ref="C38:C39"/>
    <mergeCell ref="M35:P35"/>
    <mergeCell ref="C80:C85"/>
    <mergeCell ref="C50:C53"/>
    <mergeCell ref="C127:C130"/>
    <mergeCell ref="R133:S133"/>
    <mergeCell ref="C131:C133"/>
    <mergeCell ref="N131:P132"/>
    <mergeCell ref="E133:H134"/>
    <mergeCell ref="J134:P134"/>
    <mergeCell ref="H132:L132"/>
    <mergeCell ref="Q128:V128"/>
    <mergeCell ref="E130:K130"/>
    <mergeCell ref="E128:K128"/>
    <mergeCell ref="J117:L117"/>
    <mergeCell ref="J118:Q118"/>
    <mergeCell ref="O119:Q119"/>
    <mergeCell ref="C122:C124"/>
    <mergeCell ref="Q117:R117"/>
    <mergeCell ref="G124:K124"/>
    <mergeCell ref="M123:N123"/>
    <mergeCell ref="O121:Q121"/>
    <mergeCell ref="C116:C119"/>
    <mergeCell ref="L109:M109"/>
    <mergeCell ref="O106:R106"/>
    <mergeCell ref="O107:R107"/>
    <mergeCell ref="O108:R108"/>
    <mergeCell ref="M130:P130"/>
    <mergeCell ref="M128:P128"/>
    <mergeCell ref="O111:R111"/>
    <mergeCell ref="O112:R112"/>
    <mergeCell ref="O110:R110"/>
    <mergeCell ref="O113:R113"/>
    <mergeCell ref="T134:V134"/>
    <mergeCell ref="J133:P133"/>
    <mergeCell ref="U115:V115"/>
    <mergeCell ref="U116:V116"/>
    <mergeCell ref="M124:N124"/>
    <mergeCell ref="I123:K123"/>
    <mergeCell ref="Q132:V132"/>
    <mergeCell ref="H131:L131"/>
    <mergeCell ref="T133:V133"/>
    <mergeCell ref="U124:V124"/>
    <mergeCell ref="U55:V55"/>
    <mergeCell ref="R77:S78"/>
    <mergeCell ref="O66:S66"/>
    <mergeCell ref="O67:S67"/>
    <mergeCell ref="O68:S68"/>
    <mergeCell ref="U76:V76"/>
    <mergeCell ref="O61:S61"/>
    <mergeCell ref="O58:S58"/>
    <mergeCell ref="U43:V43"/>
    <mergeCell ref="U47:V47"/>
    <mergeCell ref="U69:V69"/>
    <mergeCell ref="U52:V52"/>
    <mergeCell ref="U53:V53"/>
    <mergeCell ref="U48:V48"/>
    <mergeCell ref="U51:V51"/>
    <mergeCell ref="U27:U28"/>
    <mergeCell ref="U45:V45"/>
    <mergeCell ref="U46:V46"/>
    <mergeCell ref="U120:V120"/>
    <mergeCell ref="U86:V86"/>
    <mergeCell ref="U87:V87"/>
    <mergeCell ref="U98:V98"/>
    <mergeCell ref="U99:V99"/>
    <mergeCell ref="U105:V105"/>
    <mergeCell ref="U100:V100"/>
    <mergeCell ref="C46:C49"/>
    <mergeCell ref="O63:S63"/>
    <mergeCell ref="O64:S64"/>
    <mergeCell ref="O65:S65"/>
    <mergeCell ref="O56:S56"/>
    <mergeCell ref="O59:S59"/>
    <mergeCell ref="O60:S60"/>
    <mergeCell ref="G46:P46"/>
    <mergeCell ref="U114:V114"/>
    <mergeCell ref="U101:V101"/>
    <mergeCell ref="U102:V102"/>
    <mergeCell ref="U54:V54"/>
    <mergeCell ref="U103:V103"/>
    <mergeCell ref="U104:V104"/>
    <mergeCell ref="U84:V84"/>
    <mergeCell ref="U70:V70"/>
    <mergeCell ref="U83:V83"/>
    <mergeCell ref="U81:V81"/>
    <mergeCell ref="U85:V85"/>
    <mergeCell ref="N54:R54"/>
    <mergeCell ref="O62:S62"/>
    <mergeCell ref="U80:V80"/>
  </mergeCells>
  <conditionalFormatting sqref="R17:S17 S19">
    <cfRule type="expression" priority="1" dxfId="1" stopIfTrue="1">
      <formula>IF(AND(T18&lt;&gt;"",R18&lt;&gt;""),1,0)</formula>
    </cfRule>
  </conditionalFormatting>
  <conditionalFormatting sqref="R18:R19 S18:U18 T17:U17">
    <cfRule type="expression" priority="2" dxfId="1" stopIfTrue="1">
      <formula>IF(AND(T19&lt;&gt;"",R19&lt;&gt;""),1,0)</formula>
    </cfRule>
  </conditionalFormatting>
  <conditionalFormatting sqref="T19:U19">
    <cfRule type="expression" priority="3" dxfId="1" stopIfTrue="1">
      <formula>IF(AND(U21&lt;&gt;"",T21&lt;&gt;""),1,0)</formula>
    </cfRule>
  </conditionalFormatting>
  <conditionalFormatting sqref="U120:V120">
    <cfRule type="expression" priority="4" dxfId="1" stopIfTrue="1">
      <formula>$U$120&gt;0</formula>
    </cfRule>
  </conditionalFormatting>
  <printOptions/>
  <pageMargins left="0.5" right="0.5" top="0.5" bottom="0.5" header="0.5" footer="0.5"/>
  <pageSetup horizontalDpi="600" verticalDpi="600" orientation="portrait" scale="70" r:id="rId3"/>
  <rowBreaks count="1" manualBreakCount="1">
    <brk id="72" min="1" max="22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Simpleplanning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Imerys</cp:lastModifiedBy>
  <cp:lastPrinted>2004-11-22T17:11:02Z</cp:lastPrinted>
  <dcterms:created xsi:type="dcterms:W3CDTF">2004-10-25T17:26:18Z</dcterms:created>
  <dcterms:modified xsi:type="dcterms:W3CDTF">2006-11-21T15:15:46Z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