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0" yWindow="0" windowWidth="25600" windowHeight="14720" tabRatio="709"/>
  </bookViews>
  <sheets>
    <sheet name="How to Use" sheetId="40" r:id="rId1"/>
    <sheet name=" Template" sheetId="16" r:id="rId2"/>
    <sheet name="lookup values" sheetId="5" r:id="rId3"/>
    <sheet name="lookup heuristics" sheetId="20" r:id="rId4"/>
  </sheets>
  <definedNames>
    <definedName name="CostType">'lookup values'!#REF!</definedName>
    <definedName name="currentuxlevel">#REF!</definedName>
    <definedName name="Date">#REF!</definedName>
    <definedName name="DebtType">'lookup values'!#REF!</definedName>
    <definedName name="docversion">#REF!</definedName>
    <definedName name="_xlnm.Print_Area" localSheetId="1">' Template'!$A$1:$K$76</definedName>
    <definedName name="_xlnm.Print_Area" localSheetId="0">'How to Use'!$A$1:$F$23</definedName>
    <definedName name="Product">#REF!</definedName>
    <definedName name="Severity">'lookup values'!$B$2:$B$5</definedName>
    <definedName name="SeverityValues">'lookup values'!$A$3:$C$6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3" i="16" l="1"/>
  <c r="M13" i="16"/>
  <c r="L12" i="16"/>
  <c r="M12" i="16"/>
  <c r="L11" i="16"/>
  <c r="M11" i="16"/>
  <c r="L9" i="16"/>
  <c r="M9" i="16"/>
  <c r="L8" i="16"/>
  <c r="M8" i="16"/>
  <c r="L7" i="16"/>
  <c r="M7" i="16"/>
  <c r="L6" i="16"/>
  <c r="M6" i="16"/>
  <c r="L5" i="16"/>
  <c r="M5" i="16"/>
  <c r="L52" i="16"/>
  <c r="L54" i="16"/>
  <c r="L57" i="16"/>
  <c r="L15" i="16"/>
  <c r="L16" i="16"/>
  <c r="L17" i="16"/>
  <c r="L18" i="16"/>
  <c r="L19" i="16"/>
  <c r="L20" i="16"/>
  <c r="L21" i="16"/>
  <c r="L22" i="16"/>
  <c r="L23" i="16"/>
  <c r="L24" i="16"/>
  <c r="L25" i="16"/>
  <c r="L26" i="16"/>
  <c r="L28" i="16"/>
  <c r="L29" i="16"/>
  <c r="L30" i="16"/>
  <c r="L32" i="16"/>
  <c r="L33" i="16"/>
  <c r="L34" i="16"/>
  <c r="L35" i="16"/>
  <c r="L36" i="16"/>
  <c r="L37" i="16"/>
  <c r="L38" i="16"/>
  <c r="L40" i="16"/>
  <c r="L41" i="16"/>
  <c r="L42" i="16"/>
  <c r="L43" i="16"/>
  <c r="L44" i="16"/>
  <c r="L45" i="16"/>
  <c r="L47" i="16"/>
  <c r="L48" i="16"/>
  <c r="L49" i="16"/>
  <c r="L51" i="16"/>
  <c r="L53" i="16"/>
  <c r="L55" i="16"/>
  <c r="L56" i="16"/>
  <c r="L58" i="16"/>
  <c r="L59" i="16"/>
  <c r="L60" i="16"/>
  <c r="L61" i="16"/>
  <c r="L63" i="16"/>
  <c r="L64" i="16"/>
  <c r="L65" i="16"/>
  <c r="L66" i="16"/>
  <c r="L67" i="16"/>
  <c r="L68" i="16"/>
  <c r="L71" i="16"/>
  <c r="L72" i="16"/>
  <c r="L73" i="16"/>
  <c r="L74" i="16"/>
  <c r="L75" i="16"/>
  <c r="L76" i="16"/>
  <c r="M52" i="16"/>
  <c r="M54" i="16"/>
  <c r="M57" i="16"/>
  <c r="M15" i="16"/>
  <c r="M16" i="16"/>
  <c r="M17" i="16"/>
  <c r="M18" i="16"/>
  <c r="M19" i="16"/>
  <c r="M20" i="16"/>
  <c r="M21" i="16"/>
  <c r="M22" i="16"/>
  <c r="M23" i="16"/>
  <c r="M24" i="16"/>
  <c r="M25" i="16"/>
  <c r="M26" i="16"/>
  <c r="M28" i="16"/>
  <c r="M29" i="16"/>
  <c r="M30" i="16"/>
  <c r="M32" i="16"/>
  <c r="M33" i="16"/>
  <c r="M34" i="16"/>
  <c r="M35" i="16"/>
  <c r="M36" i="16"/>
  <c r="M37" i="16"/>
  <c r="M38" i="16"/>
  <c r="M40" i="16"/>
  <c r="M41" i="16"/>
  <c r="M42" i="16"/>
  <c r="M43" i="16"/>
  <c r="M44" i="16"/>
  <c r="M45" i="16"/>
  <c r="M47" i="16"/>
  <c r="M48" i="16"/>
  <c r="M49" i="16"/>
  <c r="M51" i="16"/>
  <c r="M53" i="16"/>
  <c r="M55" i="16"/>
  <c r="M56" i="16"/>
  <c r="M58" i="16"/>
  <c r="M59" i="16"/>
  <c r="M60" i="16"/>
  <c r="M61" i="16"/>
  <c r="M63" i="16"/>
  <c r="M64" i="16"/>
  <c r="M65" i="16"/>
  <c r="M66" i="16"/>
  <c r="M67" i="16"/>
  <c r="M68" i="16"/>
  <c r="M71" i="16"/>
  <c r="M72" i="16"/>
  <c r="M73" i="16"/>
  <c r="M74" i="16"/>
  <c r="M70" i="16"/>
  <c r="M75" i="16"/>
  <c r="M76" i="16"/>
  <c r="G79" i="16"/>
  <c r="I41" i="16"/>
  <c r="I42" i="16"/>
  <c r="I43" i="16"/>
  <c r="I44" i="16"/>
  <c r="I45" i="16"/>
  <c r="I40" i="16"/>
  <c r="I34" i="16"/>
  <c r="I35" i="16"/>
  <c r="I36" i="16"/>
  <c r="I37" i="16"/>
  <c r="I38" i="16"/>
  <c r="I33" i="16"/>
  <c r="I32" i="16"/>
  <c r="I30" i="16"/>
  <c r="I29" i="16"/>
  <c r="I28" i="16"/>
  <c r="I16" i="16"/>
  <c r="I17" i="16"/>
  <c r="I18" i="16"/>
  <c r="I19" i="16"/>
  <c r="I20" i="16"/>
  <c r="I21" i="16"/>
  <c r="I22" i="16"/>
  <c r="I23" i="16"/>
  <c r="I24" i="16"/>
  <c r="I25" i="16"/>
  <c r="I26" i="16"/>
  <c r="I15" i="16"/>
  <c r="I13" i="16"/>
  <c r="I12" i="16"/>
  <c r="I11" i="16"/>
  <c r="I6" i="16"/>
  <c r="I7" i="16"/>
  <c r="I8" i="16"/>
  <c r="I9" i="16"/>
  <c r="I5" i="16"/>
  <c r="I62" i="16"/>
  <c r="I50" i="16"/>
  <c r="I39" i="16"/>
  <c r="I31" i="16"/>
  <c r="I14" i="16"/>
  <c r="I10" i="16"/>
  <c r="I4" i="16"/>
  <c r="I27" i="16"/>
  <c r="I75" i="16"/>
  <c r="I76" i="16"/>
  <c r="I46" i="16"/>
  <c r="C60" i="20"/>
  <c r="C48" i="20"/>
  <c r="C37" i="20"/>
  <c r="C29" i="20"/>
  <c r="C12" i="20"/>
  <c r="C8" i="20"/>
  <c r="C2" i="20"/>
  <c r="C25" i="20"/>
  <c r="C44" i="20"/>
  <c r="E6" i="5"/>
  <c r="E4" i="5"/>
  <c r="E2" i="5"/>
  <c r="E3" i="5"/>
  <c r="D63" i="16"/>
  <c r="D64" i="16"/>
  <c r="D65" i="16"/>
  <c r="D66" i="16"/>
  <c r="D67" i="16"/>
  <c r="D68" i="16"/>
  <c r="D62" i="16"/>
  <c r="D51" i="16"/>
  <c r="D52" i="16"/>
  <c r="D53" i="16"/>
  <c r="D54" i="16"/>
  <c r="D55" i="16"/>
  <c r="D56" i="16"/>
  <c r="D57" i="16"/>
  <c r="D58" i="16"/>
  <c r="D59" i="16"/>
  <c r="D60" i="16"/>
  <c r="D61" i="16"/>
  <c r="D50" i="16"/>
  <c r="D40" i="16"/>
  <c r="D41" i="16"/>
  <c r="D42" i="16"/>
  <c r="D43" i="16"/>
  <c r="D44" i="16"/>
  <c r="D45" i="16"/>
  <c r="D39" i="16"/>
  <c r="D32" i="16"/>
  <c r="D33" i="16"/>
  <c r="D34" i="16"/>
  <c r="D35" i="16"/>
  <c r="D36" i="16"/>
  <c r="D37" i="16"/>
  <c r="D38" i="16"/>
  <c r="D31" i="16"/>
  <c r="D15" i="16"/>
  <c r="D16" i="16"/>
  <c r="D17" i="16"/>
  <c r="D18" i="16"/>
  <c r="D19" i="16"/>
  <c r="D20" i="16"/>
  <c r="D21" i="16"/>
  <c r="D22" i="16"/>
  <c r="D23" i="16"/>
  <c r="D24" i="16"/>
  <c r="D25" i="16"/>
  <c r="D26" i="16"/>
  <c r="D14" i="16"/>
  <c r="D11" i="16"/>
  <c r="D12" i="16"/>
  <c r="D13" i="16"/>
  <c r="D10" i="16"/>
  <c r="D5" i="16"/>
  <c r="D6" i="16"/>
  <c r="D7" i="16"/>
  <c r="D8" i="16"/>
  <c r="D9" i="16"/>
  <c r="D4" i="16"/>
  <c r="D28" i="16"/>
  <c r="D29" i="16"/>
  <c r="D30" i="16"/>
  <c r="D27" i="16"/>
  <c r="D75" i="16"/>
  <c r="C62" i="16"/>
  <c r="C50" i="16"/>
  <c r="C39" i="16"/>
  <c r="C31" i="16"/>
  <c r="C14" i="16"/>
  <c r="C10" i="16"/>
  <c r="C4" i="16"/>
  <c r="C27" i="16"/>
  <c r="C75" i="16"/>
  <c r="E75" i="16"/>
  <c r="E76" i="16"/>
  <c r="D76" i="16"/>
  <c r="C76" i="16"/>
  <c r="C65" i="16"/>
  <c r="C53" i="16"/>
  <c r="C42" i="16"/>
  <c r="C34" i="16"/>
  <c r="C17" i="16"/>
  <c r="C13" i="16"/>
  <c r="C7" i="16"/>
  <c r="C30" i="16"/>
  <c r="C64" i="16"/>
  <c r="C52" i="16"/>
  <c r="C41" i="16"/>
  <c r="C33" i="16"/>
  <c r="C16" i="16"/>
  <c r="C12" i="16"/>
  <c r="C6" i="16"/>
  <c r="C29" i="16"/>
  <c r="C63" i="16"/>
  <c r="C51" i="16"/>
  <c r="C40" i="16"/>
  <c r="C32" i="16"/>
  <c r="C15" i="16"/>
  <c r="C11" i="16"/>
  <c r="C5" i="16"/>
  <c r="C28" i="16"/>
  <c r="B11" i="5"/>
  <c r="C11" i="5"/>
  <c r="B10" i="5"/>
  <c r="C10" i="5"/>
  <c r="C68" i="16"/>
  <c r="B68" i="16"/>
  <c r="A68" i="16"/>
  <c r="E4" i="16"/>
  <c r="E10" i="16"/>
  <c r="E14" i="16"/>
  <c r="E27" i="16"/>
  <c r="E31" i="16"/>
  <c r="E39" i="16"/>
  <c r="C46" i="16"/>
  <c r="D46" i="16"/>
  <c r="E46" i="16"/>
  <c r="E50" i="16"/>
  <c r="E62" i="16"/>
  <c r="E5" i="5"/>
  <c r="C8" i="16"/>
  <c r="C9" i="16"/>
  <c r="C18" i="16"/>
  <c r="C19" i="16"/>
  <c r="C20" i="16"/>
  <c r="C21" i="16"/>
  <c r="C22" i="16"/>
  <c r="C23" i="16"/>
  <c r="C24" i="16"/>
  <c r="C25" i="16"/>
  <c r="C26" i="16"/>
  <c r="C35" i="16"/>
  <c r="C36" i="16"/>
  <c r="C37" i="16"/>
  <c r="C38" i="16"/>
  <c r="C43" i="16"/>
  <c r="C44" i="16"/>
  <c r="C45" i="16"/>
  <c r="C47" i="16"/>
  <c r="C48" i="16"/>
  <c r="C49" i="16"/>
  <c r="C54" i="16"/>
  <c r="C55" i="16"/>
  <c r="C56" i="16"/>
  <c r="C57" i="16"/>
  <c r="C58" i="16"/>
  <c r="C59" i="16"/>
  <c r="C60" i="16"/>
  <c r="C61" i="16"/>
  <c r="C66" i="16"/>
  <c r="C67"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B4" i="16"/>
  <c r="A4" i="16"/>
</calcChain>
</file>

<file path=xl/sharedStrings.xml><?xml version="1.0" encoding="utf-8"?>
<sst xmlns="http://schemas.openxmlformats.org/spreadsheetml/2006/main" count="328" uniqueCount="200">
  <si>
    <t>Add</t>
  </si>
  <si>
    <t>Paydown</t>
  </si>
  <si>
    <t>Total UX Debt</t>
  </si>
  <si>
    <t>Category</t>
  </si>
  <si>
    <t>Steps to Resolve</t>
  </si>
  <si>
    <t>Information is searchable or sortable</t>
  </si>
  <si>
    <t>Returned results are usefully formatted</t>
  </si>
  <si>
    <t>Overall, users can easily locate that which they are seeking</t>
  </si>
  <si>
    <t>How is findability affected across channels &amp; devices</t>
  </si>
  <si>
    <t>There are multiple ways available to find things</t>
  </si>
  <si>
    <t>Meets compliance for users with disabilities (screen readers, contrast, etc…)</t>
  </si>
  <si>
    <t>Font size is legible for all users (without disabilities)</t>
  </si>
  <si>
    <t>Product is responsive to multiple channels (devices and platforms)</t>
  </si>
  <si>
    <t>The flow of tasks steps are in a familiar natural pattern</t>
  </si>
  <si>
    <t>It is clear what information and functionality is available at the current location.</t>
  </si>
  <si>
    <t xml:space="preserve">Messaging is effective for the tasks and contexts being supported </t>
  </si>
  <si>
    <t>Content (reading level) is appropriate for demographic</t>
  </si>
  <si>
    <t>Navigational structure is organized according to user needs</t>
  </si>
  <si>
    <t>Icons are relevant to the task they are intended to perform</t>
  </si>
  <si>
    <t>It is clear to the user where they are in the system</t>
  </si>
  <si>
    <t>Users are not required to remember information from previous pages in order to complete a task</t>
  </si>
  <si>
    <t>Required steps or fields are clearly marked</t>
  </si>
  <si>
    <t>A user is alerted if a plugin is necessary to view or interact with content</t>
  </si>
  <si>
    <t>Links used to navigate are visually different from those used for other functions (e.g. tooltips on hover)</t>
  </si>
  <si>
    <t>Link labels match destination page name</t>
  </si>
  <si>
    <t>Users are able to complete the task that they set out to do without frustration or abandon</t>
  </si>
  <si>
    <t>New users and loyal users are equally served</t>
  </si>
  <si>
    <t>The available navigation or functional options lead to what a user will want to logically do next (after working with data 'x' can they print, export, etc…)</t>
  </si>
  <si>
    <t>Help/support content is available</t>
  </si>
  <si>
    <t>Contact information is available</t>
  </si>
  <si>
    <t>Truven brand is prominent</t>
  </si>
  <si>
    <t>The design and content are appropriate to the context and use and audience (visual design should match the site's purpose)</t>
  </si>
  <si>
    <t>Content is updated in a timely manner</t>
  </si>
  <si>
    <t>It is easy to verify the accuracy of the information</t>
  </si>
  <si>
    <t>Typographical errors are avoided</t>
  </si>
  <si>
    <t>All functions in the system work as advertised</t>
  </si>
  <si>
    <t>Errors are anticipated and eliminated</t>
  </si>
  <si>
    <t>When an error does occur, the user can easily recover</t>
  </si>
  <si>
    <t>Information or functionality can be tailored</t>
  </si>
  <si>
    <t>Exits are clearly marked (a user can back out of a process if needed)</t>
  </si>
  <si>
    <t>User can freely move around site as needed</t>
  </si>
  <si>
    <t>System can be grasped quickly</t>
  </si>
  <si>
    <t>A help section is accessible for all point of the site (as needed) (Even though it is better if the system can be used without documentation, it may be necessary to provide help and documentation. Any such information should be easy to search, focused on the user's task, list concrete steps to be carried out, and not be too large.)</t>
  </si>
  <si>
    <t>Site functions, once learned, behave consistently enough to be predictable</t>
  </si>
  <si>
    <t>The graphics or images support the content, they do not compete for attention</t>
  </si>
  <si>
    <t>Spacing and fonts are consistent from page to page</t>
  </si>
  <si>
    <t>All pages have appropriate titles</t>
  </si>
  <si>
    <t>Main content sections have stronger headers than sub or supporting content</t>
  </si>
  <si>
    <t>Messages (e.g. error alerts, directions) are displayed in a consistent area of the site</t>
  </si>
  <si>
    <t>Truven 2.0 logo is used correctly</t>
  </si>
  <si>
    <t>A Truven 2.0 color scheme is present</t>
  </si>
  <si>
    <t>Navigation system is based on the Truven standard</t>
  </si>
  <si>
    <t>Truven 2.0 Iconography is present</t>
  </si>
  <si>
    <t>UI controls are based on the Truven standard</t>
  </si>
  <si>
    <t>The motivation matches the desired change in behavior</t>
  </si>
  <si>
    <t>It is simple for the user to engage in the new behavior (the user has the ability to engage in this behavior)</t>
  </si>
  <si>
    <t>The user has time for this new behavior</t>
  </si>
  <si>
    <t>The new behavior complies with the segments simplicity profile.</t>
  </si>
  <si>
    <t>A trigger is used</t>
  </si>
  <si>
    <t>The trigger matches the type of behavior desired</t>
  </si>
  <si>
    <t>Possible Score</t>
  </si>
  <si>
    <t>Actual Score</t>
  </si>
  <si>
    <t>Total</t>
  </si>
  <si>
    <t>Overall Aesthetics</t>
  </si>
  <si>
    <t>Learnable</t>
  </si>
  <si>
    <t>Controllable</t>
  </si>
  <si>
    <t>Credible</t>
  </si>
  <si>
    <t>Useful</t>
  </si>
  <si>
    <t>Clear &amp; Communicative</t>
  </si>
  <si>
    <t>Accessible</t>
  </si>
  <si>
    <t>Findable</t>
  </si>
  <si>
    <t>CATEGORY</t>
  </si>
  <si>
    <t xml:space="preserve">Persuasive Design </t>
  </si>
  <si>
    <t>DESCRIPTION</t>
  </si>
  <si>
    <t>The UI is not cluttered, creating a streamlined experience</t>
  </si>
  <si>
    <t>Measure</t>
  </si>
  <si>
    <t>F1</t>
  </si>
  <si>
    <t>F2</t>
  </si>
  <si>
    <t>F3</t>
  </si>
  <si>
    <t>F4</t>
  </si>
  <si>
    <t>F5</t>
  </si>
  <si>
    <t>A1</t>
  </si>
  <si>
    <t>A2</t>
  </si>
  <si>
    <t>A3</t>
  </si>
  <si>
    <t>C1</t>
  </si>
  <si>
    <t>C2</t>
  </si>
  <si>
    <t>C3</t>
  </si>
  <si>
    <t>C4</t>
  </si>
  <si>
    <t>C5</t>
  </si>
  <si>
    <t>C6</t>
  </si>
  <si>
    <t>C7</t>
  </si>
  <si>
    <t>C8</t>
  </si>
  <si>
    <t>C9</t>
  </si>
  <si>
    <t>C10</t>
  </si>
  <si>
    <t>C11</t>
  </si>
  <si>
    <t>C12</t>
  </si>
  <si>
    <t>U1</t>
  </si>
  <si>
    <t>U3</t>
  </si>
  <si>
    <t>CR1</t>
  </si>
  <si>
    <t>CR2</t>
  </si>
  <si>
    <t>CR3</t>
  </si>
  <si>
    <t>CR4</t>
  </si>
  <si>
    <t>CR5</t>
  </si>
  <si>
    <t>CR6</t>
  </si>
  <si>
    <t>CR7</t>
  </si>
  <si>
    <t>CO1</t>
  </si>
  <si>
    <t>CO2</t>
  </si>
  <si>
    <t>CO3</t>
  </si>
  <si>
    <t>CO4</t>
  </si>
  <si>
    <t>CO5</t>
  </si>
  <si>
    <t>CO6</t>
  </si>
  <si>
    <t>L1</t>
  </si>
  <si>
    <t>L2</t>
  </si>
  <si>
    <t>L3</t>
  </si>
  <si>
    <t>OA1</t>
  </si>
  <si>
    <t>OA2</t>
  </si>
  <si>
    <t>OA3</t>
  </si>
  <si>
    <t>OA4</t>
  </si>
  <si>
    <t>OA5</t>
  </si>
  <si>
    <t>OA6</t>
  </si>
  <si>
    <t>OA7</t>
  </si>
  <si>
    <t>OA8</t>
  </si>
  <si>
    <t>OA9</t>
  </si>
  <si>
    <t>OA10</t>
  </si>
  <si>
    <t>OA11</t>
  </si>
  <si>
    <t>P1</t>
  </si>
  <si>
    <t>P2</t>
  </si>
  <si>
    <t>P3</t>
  </si>
  <si>
    <t>P4</t>
  </si>
  <si>
    <t>P5</t>
  </si>
  <si>
    <t>P6</t>
  </si>
  <si>
    <t xml:space="preserve">MEASURE description </t>
  </si>
  <si>
    <t>The system should speak the users' language, with words, phrases and concepts familiar to the user, rather than system-oriented terms. Follow real-world conventions, making information appear in a natural and logical order. (Nielsen)</t>
  </si>
  <si>
    <t>Minimize the user's memory load by making objects, actions, and options visible. The user should not have to remember information from one part of the dialogue to another. Instructions for use of the system should be visible or easily retrievable whenever appropriate.
(Read full article on recognition vs. recall in UX.) (Nielsen)</t>
  </si>
  <si>
    <t>The UI should not contain information which is irrelevant or rarely needed. Every extra unit of information in a dialogue competes with the relevant units of information and diminishes their relative visibility. (Nielsen)</t>
  </si>
  <si>
    <t>POSSIBLE SCORE</t>
  </si>
  <si>
    <t>SEVERITY</t>
  </si>
  <si>
    <t>HEURISTIC SCORE</t>
  </si>
  <si>
    <t>Minor</t>
  </si>
  <si>
    <t>Moderate</t>
  </si>
  <si>
    <t>Critical</t>
  </si>
  <si>
    <t>Unusable</t>
  </si>
  <si>
    <t>Meets Criteria</t>
  </si>
  <si>
    <t>No Issues</t>
  </si>
  <si>
    <t>Unusable: imperative to fix</t>
  </si>
  <si>
    <t>Major issue: Important to fix with high priority</t>
  </si>
  <si>
    <t>Minor issue: should be given low priority</t>
  </si>
  <si>
    <t>Cosmetic issue only</t>
  </si>
  <si>
    <t>INTENTIONAL DEBT</t>
  </si>
  <si>
    <t>DEBT TYPE</t>
  </si>
  <si>
    <t>UN-INTENTIONAL DEBT</t>
  </si>
  <si>
    <t>Formative Usability Testing</t>
  </si>
  <si>
    <t>Summative Testing</t>
  </si>
  <si>
    <t>OTHER</t>
  </si>
  <si>
    <t>ADD</t>
  </si>
  <si>
    <t>PAYDOWN</t>
  </si>
  <si>
    <t>SubTotal</t>
  </si>
  <si>
    <t>Other Credits/Debits</t>
  </si>
  <si>
    <t>Formative Testing</t>
  </si>
  <si>
    <t>Web Analytics</t>
  </si>
  <si>
    <t>Projected Paydown</t>
  </si>
  <si>
    <t>The flow of the application’s tasks should be familiar and natural. Information architecture, search, navigation and content should help guide users through the system. (Nielsen)</t>
  </si>
  <si>
    <t xml:space="preserve">When an error does occur, the user can easily recover. </t>
  </si>
  <si>
    <t>Truven web applications should meet compliance for users with and without disabilities and be accessible across modern channels, contexts, devices and platforms.</t>
  </si>
  <si>
    <t xml:space="preserve">Web credibility is a pillar of promoting a branded, user-friendly experience in our web applications. Creating content that is consistent, error free, and up-to-date helps users trust our brand and creates a sense of credibility.
</t>
  </si>
  <si>
    <t>Score %</t>
  </si>
  <si>
    <t>Assessment</t>
  </si>
  <si>
    <t>Projected Score</t>
  </si>
  <si>
    <t xml:space="preserve">TOTAL UX DEBT IF PROJECTIONS ARE COMPLETED: </t>
  </si>
  <si>
    <t>Total Debt</t>
  </si>
  <si>
    <t>Total debt is the debt calculation before paydown is calculated</t>
  </si>
  <si>
    <t>Total Paydown</t>
  </si>
  <si>
    <t>Total calculated debt is the total debt vs. paydown</t>
  </si>
  <si>
    <t>SOURCES</t>
  </si>
  <si>
    <t>Company Branding</t>
  </si>
  <si>
    <t>Master Fields. Update via Lookup Tables</t>
  </si>
  <si>
    <t>Calculated Fields</t>
  </si>
  <si>
    <t>Editable Field</t>
  </si>
  <si>
    <t>Projected  Assessment</t>
  </si>
  <si>
    <t>Calculated Field</t>
  </si>
  <si>
    <t>Heuristic Measures</t>
  </si>
  <si>
    <t>Heuristic Assessment</t>
  </si>
  <si>
    <t xml:space="preserve">Problem </t>
  </si>
  <si>
    <t>Current UX Debt</t>
  </si>
  <si>
    <t>1. The "Template" tab is the main point of entry for data for the UX Debt Calculator</t>
  </si>
  <si>
    <t>UX Debt Calculator: How to Use</t>
  </si>
  <si>
    <t>2. Field Definitions</t>
  </si>
  <si>
    <t>These are master field pulled from the ‘lookup values-heuristics’ worksheet. These sections are used to help you evaluate your product or service using standard "heuristic."</t>
  </si>
  <si>
    <t>Category, Measures &amp; Possible Score, Actual Score and Score %</t>
  </si>
  <si>
    <t>As you complete the evaluation of your product or service, change the value of the 'Assessment' field for each measure. This field controls the Actual Score and Score %. Possible values for the measure include:
* Unusable: imperative to fix Unusable
* Major issue: Important to fix with high priority Critical
* Minor issue: should be given low priority Moderate
* Cosmetic issue only Minor
* Meets Criteria No Issues (Default Value)</t>
  </si>
  <si>
    <t>Problem &amp; Steps to Resolve</t>
  </si>
  <si>
    <t>These fields allow you to note the problem/evidence and steps to resolve found in the heuristic evaluation</t>
  </si>
  <si>
    <t>Projected Assessment</t>
  </si>
  <si>
    <t xml:space="preserve">Once you’ve calculated the actual score through the 'Assessment' field, update the projected assessment with plans for the product or service. For example, will product A update their search in 2015 to meet the heuristic criteria? </t>
  </si>
  <si>
    <t xml:space="preserve">As you select a value from the ‘Projected Assessment’ column, this value will update the ‘Projected Score’ </t>
  </si>
  <si>
    <t>Project Paydown</t>
  </si>
  <si>
    <t xml:space="preserve">This field is calculated based on the Assessment selection on a scale from 0-4. </t>
  </si>
  <si>
    <t xml:space="preserve">This field is calculated based on the Projected Assessment selection on a scale from 0-4. </t>
  </si>
  <si>
    <t>Paydown is calculated based on the project paydown</t>
  </si>
  <si>
    <t>Nielsen, J. (1995).10 Usability Heuristics for User Interface Design. http://www.nngroup.com/articles/ten-usability-heuristics/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</si>
</sst>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Arial"/>
      <family val="2"/>
      <scheme val="minor"/>
    </font>
    <font>
      <u/>
      <sz val="12"/>
      <color theme="10"/>
      <name val="Arial"/>
      <family val="2"/>
      <scheme val="minor"/>
    </font>
    <font>
      <u/>
      <sz val="12"/>
      <color theme="11"/>
      <name val="Arial"/>
      <family val="2"/>
      <scheme val="minor"/>
    </font>
    <font>
      <sz val="12"/>
      <color theme="1"/>
      <name val="Arial"/>
      <family val="2"/>
    </font>
    <font>
      <sz val="12"/>
      <color rgb="FF000000"/>
      <name val="Arial"/>
      <family val="2"/>
    </font>
    <font>
      <b/>
      <sz val="12"/>
      <color theme="1"/>
      <name val="Arial"/>
      <family val="2"/>
    </font>
    <font>
      <sz val="12"/>
      <color rgb="FF006100"/>
      <name val="Arial"/>
      <family val="2"/>
      <scheme val="minor"/>
    </font>
    <font>
      <sz val="12"/>
      <color theme="0"/>
      <name val="Arial"/>
    </font>
    <font>
      <b/>
      <sz val="12"/>
      <color theme="0"/>
      <name val="Arial"/>
    </font>
    <font>
      <b/>
      <sz val="12"/>
      <name val="Arial"/>
    </font>
    <font>
      <sz val="12"/>
      <name val="Arial"/>
    </font>
    <font>
      <b/>
      <sz val="12"/>
      <color rgb="FF000000"/>
      <name val="Arial"/>
    </font>
    <font>
      <i/>
      <sz val="12"/>
      <color theme="0"/>
      <name val="Arial"/>
    </font>
    <font>
      <sz val="12"/>
      <color rgb="FF444444"/>
      <name val="Arial"/>
    </font>
    <font>
      <sz val="12"/>
      <color theme="1" tint="0.14999847407452621"/>
      <name val="Arial"/>
    </font>
    <font>
      <sz val="12"/>
      <color theme="4" tint="-0.249977111117893"/>
      <name val="Arial"/>
    </font>
    <font>
      <sz val="13"/>
      <color theme="4" tint="-0.249977111117893"/>
      <name val="Arial"/>
    </font>
    <font>
      <sz val="12"/>
      <color rgb="FF000000"/>
      <name val="Arial"/>
      <family val="2"/>
      <scheme val="minor"/>
    </font>
    <font>
      <b/>
      <sz val="13"/>
      <color theme="1"/>
      <name val="Arial"/>
      <family val="2"/>
    </font>
    <font>
      <sz val="13"/>
      <color theme="1"/>
      <name val="Arial"/>
      <family val="2"/>
    </font>
    <font>
      <sz val="8"/>
      <name val="Arial"/>
      <family val="2"/>
      <scheme val="minor"/>
    </font>
    <font>
      <i/>
      <sz val="10"/>
      <color theme="0"/>
      <name val="Arial"/>
    </font>
    <font>
      <b/>
      <sz val="10"/>
      <name val="Arial"/>
    </font>
    <font>
      <b/>
      <i/>
      <sz val="13"/>
      <color theme="0"/>
      <name val="Arial"/>
    </font>
    <font>
      <i/>
      <sz val="13"/>
      <color theme="0"/>
      <name val="Arial"/>
    </font>
    <font>
      <sz val="13"/>
      <color theme="0"/>
      <name val="Arial"/>
    </font>
    <font>
      <b/>
      <sz val="14"/>
      <color theme="1"/>
      <name val="Arial"/>
      <scheme val="minor"/>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C6EFCE"/>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theme="1" tint="0.499984740745262"/>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theme="0" tint="-0.499984740745262"/>
      </left>
      <right style="hair">
        <color auto="1"/>
      </right>
      <top style="hair">
        <color auto="1"/>
      </top>
      <bottom style="hair">
        <color auto="1"/>
      </bottom>
      <diagonal/>
    </border>
    <border>
      <left style="medium">
        <color theme="0" tint="-0.499984740745262"/>
      </left>
      <right style="hair">
        <color auto="1"/>
      </right>
      <top style="hair">
        <color auto="1"/>
      </top>
      <bottom/>
      <diagonal/>
    </border>
    <border>
      <left style="medium">
        <color theme="0" tint="-0.499984740745262"/>
      </left>
      <right/>
      <top/>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right/>
      <top style="hair">
        <color theme="1" tint="0.499984740745262"/>
      </top>
      <bottom style="hair">
        <color theme="1" tint="0.499984740745262"/>
      </bottom>
      <diagonal/>
    </border>
    <border>
      <left style="hair">
        <color theme="0" tint="-0.499984740745262"/>
      </left>
      <right/>
      <top style="hair">
        <color theme="1" tint="0.499984740745262"/>
      </top>
      <bottom style="hair">
        <color theme="1" tint="0.499984740745262"/>
      </bottom>
      <diagonal/>
    </border>
    <border>
      <left style="hair">
        <color auto="1"/>
      </left>
      <right style="hair">
        <color auto="1"/>
      </right>
      <top/>
      <bottom style="hair">
        <color auto="1"/>
      </bottom>
      <diagonal/>
    </border>
    <border>
      <left/>
      <right/>
      <top/>
      <bottom style="hair">
        <color theme="1" tint="0.499984740745262"/>
      </bottom>
      <diagonal/>
    </border>
    <border>
      <left/>
      <right/>
      <top style="hair">
        <color rgb="FF808080"/>
      </top>
      <bottom style="hair">
        <color rgb="FF80808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auto="1"/>
      </right>
      <top/>
      <bottom style="hair">
        <color auto="1"/>
      </bottom>
      <diagonal/>
    </border>
    <border>
      <left style="hair">
        <color auto="1"/>
      </left>
      <right/>
      <top/>
      <bottom style="hair">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73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2">
    <xf numFmtId="0" fontId="0" fillId="0" borderId="0" xfId="0"/>
    <xf numFmtId="1" fontId="0" fillId="0" borderId="0" xfId="0" applyNumberFormat="1"/>
    <xf numFmtId="0" fontId="3" fillId="2" borderId="0" xfId="0" applyFont="1" applyFill="1" applyAlignment="1">
      <alignment vertical="center"/>
    </xf>
    <xf numFmtId="0" fontId="0" fillId="2" borderId="0" xfId="0" applyFill="1"/>
    <xf numFmtId="0" fontId="3" fillId="0" borderId="0" xfId="0" applyFont="1"/>
    <xf numFmtId="0" fontId="7" fillId="6" borderId="0" xfId="0" applyFont="1" applyFill="1" applyAlignment="1">
      <alignment horizontal="center"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xf numFmtId="0" fontId="9"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8" fillId="6" borderId="0" xfId="0" applyFont="1" applyFill="1" applyAlignment="1">
      <alignment horizontal="center"/>
    </xf>
    <xf numFmtId="0" fontId="11"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center"/>
    </xf>
    <xf numFmtId="0" fontId="7" fillId="6" borderId="0" xfId="0" applyFont="1" applyFill="1" applyAlignment="1">
      <alignment vertical="center" wrapText="1"/>
    </xf>
    <xf numFmtId="0" fontId="7" fillId="6" borderId="0" xfId="0" applyFont="1" applyFill="1"/>
    <xf numFmtId="0" fontId="5"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wrapText="1"/>
    </xf>
    <xf numFmtId="0" fontId="8" fillId="6" borderId="0" xfId="0" applyFont="1" applyFill="1" applyAlignment="1">
      <alignment vertical="center" wrapText="1"/>
    </xf>
    <xf numFmtId="0" fontId="8" fillId="6" borderId="0" xfId="0" applyFont="1" applyFill="1" applyAlignment="1">
      <alignment horizontal="center" vertical="center" wrapText="1"/>
    </xf>
    <xf numFmtId="0" fontId="3"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center"/>
    </xf>
    <xf numFmtId="0" fontId="0" fillId="2" borderId="0" xfId="0" applyFill="1" applyAlignment="1">
      <alignment horizontal="center"/>
    </xf>
    <xf numFmtId="0" fontId="7" fillId="3" borderId="0" xfId="0" applyFont="1" applyFill="1" applyAlignment="1">
      <alignment vertical="center"/>
    </xf>
    <xf numFmtId="0" fontId="9" fillId="5" borderId="5" xfId="0" applyFont="1" applyFill="1" applyBorder="1" applyAlignment="1">
      <alignment horizontal="center" vertical="center"/>
    </xf>
    <xf numFmtId="0" fontId="10" fillId="5" borderId="3" xfId="0" applyFont="1" applyFill="1" applyBorder="1" applyAlignment="1">
      <alignment horizontal="left" vertical="center"/>
    </xf>
    <xf numFmtId="0" fontId="3" fillId="5" borderId="3" xfId="0" applyFont="1" applyFill="1" applyBorder="1" applyAlignment="1">
      <alignment vertical="center"/>
    </xf>
    <xf numFmtId="0" fontId="9" fillId="5" borderId="0" xfId="0" applyFont="1" applyFill="1" applyBorder="1" applyAlignment="1">
      <alignment horizontal="center" vertical="center"/>
    </xf>
    <xf numFmtId="0" fontId="9" fillId="5" borderId="0" xfId="0" applyFont="1" applyFill="1" applyAlignment="1">
      <alignment vertical="center"/>
    </xf>
    <xf numFmtId="0" fontId="9" fillId="2" borderId="5" xfId="0" applyFont="1" applyFill="1" applyBorder="1" applyAlignment="1">
      <alignment horizontal="center" vertical="center"/>
    </xf>
    <xf numFmtId="0" fontId="10" fillId="2" borderId="3" xfId="0" applyFont="1" applyFill="1" applyBorder="1" applyAlignment="1">
      <alignment horizontal="lef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0" xfId="0" applyFont="1" applyFill="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5" borderId="0" xfId="0" applyFont="1" applyFill="1" applyBorder="1" applyAlignment="1">
      <alignment vertical="center" wrapText="1"/>
    </xf>
    <xf numFmtId="0" fontId="4" fillId="2" borderId="4" xfId="0" applyFont="1" applyFill="1" applyBorder="1" applyAlignment="1">
      <alignment vertical="center"/>
    </xf>
    <xf numFmtId="0" fontId="4" fillId="5" borderId="0" xfId="0" applyFont="1" applyFill="1" applyBorder="1" applyAlignment="1">
      <alignment vertical="center"/>
    </xf>
    <xf numFmtId="0" fontId="4" fillId="5" borderId="3" xfId="0" applyFont="1" applyFill="1" applyBorder="1" applyAlignment="1">
      <alignment vertical="center" wrapText="1"/>
    </xf>
    <xf numFmtId="1" fontId="13" fillId="5" borderId="4" xfId="0" applyNumberFormat="1" applyFont="1" applyFill="1" applyBorder="1" applyAlignment="1">
      <alignment vertical="center"/>
    </xf>
    <xf numFmtId="1" fontId="13" fillId="5" borderId="0" xfId="0" applyNumberFormat="1" applyFont="1" applyFill="1" applyBorder="1" applyAlignment="1">
      <alignment vertical="center"/>
    </xf>
    <xf numFmtId="0" fontId="3" fillId="5" borderId="0" xfId="0" applyFont="1" applyFill="1" applyAlignment="1">
      <alignment vertical="center"/>
    </xf>
    <xf numFmtId="1" fontId="4" fillId="2" borderId="4" xfId="0" applyNumberFormat="1" applyFont="1" applyFill="1" applyBorder="1" applyAlignment="1">
      <alignment vertical="center"/>
    </xf>
    <xf numFmtId="1" fontId="4" fillId="5" borderId="0" xfId="0" applyNumberFormat="1" applyFont="1" applyFill="1" applyBorder="1" applyAlignment="1">
      <alignment vertical="center"/>
    </xf>
    <xf numFmtId="1" fontId="4" fillId="5" borderId="4" xfId="0" applyNumberFormat="1" applyFont="1" applyFill="1" applyBorder="1" applyAlignment="1">
      <alignment vertical="center"/>
    </xf>
    <xf numFmtId="0" fontId="4" fillId="5" borderId="4" xfId="0" applyFont="1" applyFill="1" applyBorder="1" applyAlignment="1">
      <alignment vertical="center"/>
    </xf>
    <xf numFmtId="1" fontId="4" fillId="2" borderId="4" xfId="0" applyNumberFormat="1" applyFont="1" applyFill="1" applyBorder="1" applyAlignment="1">
      <alignment vertical="center" wrapText="1"/>
    </xf>
    <xf numFmtId="1" fontId="4" fillId="5" borderId="0" xfId="0" applyNumberFormat="1" applyFont="1" applyFill="1" applyBorder="1" applyAlignment="1">
      <alignment vertical="center" wrapText="1"/>
    </xf>
    <xf numFmtId="0" fontId="3" fillId="2" borderId="4" xfId="0" applyFont="1" applyFill="1" applyBorder="1" applyAlignment="1">
      <alignment vertical="center"/>
    </xf>
    <xf numFmtId="0" fontId="3" fillId="5" borderId="0" xfId="0" applyFont="1" applyFill="1" applyBorder="1" applyAlignment="1">
      <alignment vertical="center"/>
    </xf>
    <xf numFmtId="0" fontId="3" fillId="5" borderId="4" xfId="0" applyFont="1" applyFill="1" applyBorder="1" applyAlignment="1">
      <alignment vertical="center"/>
    </xf>
    <xf numFmtId="0" fontId="9" fillId="2" borderId="6" xfId="0" applyFont="1" applyFill="1" applyBorder="1" applyAlignment="1">
      <alignment horizontal="center" vertical="center"/>
    </xf>
    <xf numFmtId="0" fontId="10" fillId="2" borderId="2"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7" fillId="2" borderId="0" xfId="0" applyFont="1" applyFill="1" applyAlignment="1">
      <alignment vertical="center"/>
    </xf>
    <xf numFmtId="1" fontId="0" fillId="0" borderId="0" xfId="0" applyNumberFormat="1" applyAlignment="1">
      <alignment horizontal="center"/>
    </xf>
    <xf numFmtId="0" fontId="0" fillId="0" borderId="0" xfId="0" applyAlignment="1">
      <alignment horizontal="center" wrapText="1"/>
    </xf>
    <xf numFmtId="0" fontId="3" fillId="2" borderId="1" xfId="0" applyFont="1" applyFill="1" applyBorder="1" applyAlignment="1">
      <alignment vertical="center"/>
    </xf>
    <xf numFmtId="0" fontId="10" fillId="5" borderId="3" xfId="0" applyFont="1" applyFill="1" applyBorder="1" applyAlignment="1">
      <alignment horizontal="center" vertical="center"/>
    </xf>
    <xf numFmtId="0" fontId="3" fillId="5" borderId="3" xfId="0" applyFont="1" applyFill="1" applyBorder="1" applyAlignment="1">
      <alignment horizontal="center" vertical="center"/>
    </xf>
    <xf numFmtId="0" fontId="10" fillId="2" borderId="3" xfId="0" applyFont="1" applyFill="1" applyBorder="1" applyAlignment="1">
      <alignment horizontal="center" vertical="center"/>
    </xf>
    <xf numFmtId="0" fontId="6" fillId="8" borderId="3" xfId="0" applyFont="1" applyFill="1" applyBorder="1" applyAlignment="1">
      <alignment horizontal="center" vertical="center"/>
    </xf>
    <xf numFmtId="0" fontId="10" fillId="2" borderId="2" xfId="0" applyFont="1" applyFill="1" applyBorder="1" applyAlignment="1">
      <alignment horizontal="center" vertical="center"/>
    </xf>
    <xf numFmtId="9" fontId="3" fillId="5" borderId="3" xfId="0" applyNumberFormat="1" applyFont="1" applyFill="1" applyBorder="1" applyAlignment="1">
      <alignment horizontal="center" vertical="center"/>
    </xf>
    <xf numFmtId="0" fontId="14" fillId="2" borderId="0" xfId="0" applyFont="1" applyFill="1" applyAlignment="1">
      <alignment vertical="center"/>
    </xf>
    <xf numFmtId="0" fontId="14" fillId="2" borderId="8" xfId="0" applyFont="1" applyFill="1" applyBorder="1" applyAlignment="1">
      <alignment vertical="center"/>
    </xf>
    <xf numFmtId="0" fontId="14" fillId="2" borderId="9" xfId="0" applyFont="1" applyFill="1" applyBorder="1" applyAlignment="1">
      <alignment horizontal="center" vertical="center"/>
    </xf>
    <xf numFmtId="9" fontId="14" fillId="2" borderId="9" xfId="0" applyNumberFormat="1" applyFont="1" applyFill="1" applyBorder="1" applyAlignment="1">
      <alignment horizontal="center" vertical="center"/>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1" xfId="0" applyFont="1" applyFill="1" applyBorder="1" applyAlignment="1">
      <alignment horizontal="right" vertical="center"/>
    </xf>
    <xf numFmtId="0" fontId="14" fillId="2" borderId="11" xfId="0" applyFont="1" applyFill="1" applyBorder="1" applyAlignment="1">
      <alignment horizontal="center" vertical="center"/>
    </xf>
    <xf numFmtId="9" fontId="14" fillId="2" borderId="11" xfId="0" applyNumberFormat="1" applyFont="1" applyFill="1" applyBorder="1" applyAlignment="1">
      <alignment horizontal="center" vertical="center"/>
    </xf>
    <xf numFmtId="0" fontId="14" fillId="2" borderId="11" xfId="0" applyFont="1" applyFill="1" applyBorder="1" applyAlignment="1">
      <alignment vertical="center"/>
    </xf>
    <xf numFmtId="0" fontId="14" fillId="2" borderId="12" xfId="0" applyFont="1" applyFill="1" applyBorder="1" applyAlignment="1">
      <alignment vertical="center"/>
    </xf>
    <xf numFmtId="0" fontId="14" fillId="2" borderId="13" xfId="0" applyFont="1" applyFill="1" applyBorder="1" applyAlignment="1">
      <alignment horizontal="right" vertical="center"/>
    </xf>
    <xf numFmtId="0" fontId="14"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0" fontId="14" fillId="2" borderId="13" xfId="0" applyFont="1" applyFill="1" applyBorder="1" applyAlignment="1">
      <alignment vertical="center"/>
    </xf>
    <xf numFmtId="0" fontId="3" fillId="5" borderId="7" xfId="0" applyFont="1" applyFill="1" applyBorder="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0" fontId="14" fillId="2" borderId="9" xfId="0" applyFont="1" applyFill="1" applyBorder="1" applyAlignment="1">
      <alignment horizontal="left" vertical="center"/>
    </xf>
    <xf numFmtId="0" fontId="7" fillId="4" borderId="7" xfId="0" applyFont="1" applyFill="1" applyBorder="1" applyAlignment="1">
      <alignment vertical="center"/>
    </xf>
    <xf numFmtId="0" fontId="7" fillId="4" borderId="0" xfId="0" applyFont="1" applyFill="1" applyAlignment="1">
      <alignment vertical="center"/>
    </xf>
    <xf numFmtId="0" fontId="15" fillId="4" borderId="0" xfId="0" applyFont="1" applyFill="1" applyBorder="1" applyAlignment="1">
      <alignment horizontal="center" vertical="center"/>
    </xf>
    <xf numFmtId="0" fontId="16" fillId="4" borderId="0" xfId="0" applyFont="1" applyFill="1" applyBorder="1" applyAlignment="1">
      <alignment horizontal="center" vertical="center"/>
    </xf>
    <xf numFmtId="9" fontId="16" fillId="4" borderId="0" xfId="0" applyNumberFormat="1" applyFont="1" applyFill="1" applyBorder="1" applyAlignment="1">
      <alignment horizontal="center" vertical="center"/>
    </xf>
    <xf numFmtId="0" fontId="16" fillId="4" borderId="0" xfId="0" applyFont="1" applyFill="1" applyAlignment="1">
      <alignment horizontal="center" vertical="center"/>
    </xf>
    <xf numFmtId="0" fontId="7" fillId="7" borderId="7" xfId="0" applyFont="1" applyFill="1" applyBorder="1" applyAlignment="1">
      <alignment vertical="center"/>
    </xf>
    <xf numFmtId="0" fontId="7" fillId="7" borderId="0" xfId="0" applyFont="1" applyFill="1" applyBorder="1" applyAlignment="1">
      <alignment horizontal="center" vertical="center"/>
    </xf>
    <xf numFmtId="0" fontId="7" fillId="7" borderId="0" xfId="0" applyFont="1" applyFill="1" applyBorder="1" applyAlignment="1">
      <alignment vertical="center"/>
    </xf>
    <xf numFmtId="0" fontId="7" fillId="7" borderId="0" xfId="0" applyFont="1" applyFill="1" applyAlignment="1">
      <alignment vertical="center"/>
    </xf>
    <xf numFmtId="0" fontId="0" fillId="2" borderId="14" xfId="0" applyFill="1" applyBorder="1" applyAlignment="1">
      <alignment horizontal="center"/>
    </xf>
    <xf numFmtId="0" fontId="3" fillId="5" borderId="14" xfId="0" applyFont="1" applyFill="1" applyBorder="1" applyAlignment="1">
      <alignment vertical="center"/>
    </xf>
    <xf numFmtId="0" fontId="14" fillId="2" borderId="15" xfId="0" applyFont="1" applyFill="1" applyBorder="1" applyAlignment="1">
      <alignment horizontal="center"/>
    </xf>
    <xf numFmtId="1" fontId="3" fillId="2" borderId="3" xfId="0" applyNumberFormat="1" applyFont="1" applyFill="1" applyBorder="1" applyAlignment="1">
      <alignment horizontal="center" vertical="center"/>
    </xf>
    <xf numFmtId="0" fontId="17" fillId="9" borderId="3" xfId="0" applyFont="1" applyFill="1" applyBorder="1" applyAlignment="1">
      <alignment horizontal="center" vertical="center"/>
    </xf>
    <xf numFmtId="0" fontId="17" fillId="9" borderId="16" xfId="0" applyFont="1" applyFill="1" applyBorder="1" applyAlignment="1">
      <alignment horizontal="center" vertical="center"/>
    </xf>
    <xf numFmtId="0" fontId="19" fillId="2" borderId="0" xfId="0" applyFont="1" applyFill="1" applyBorder="1" applyAlignment="1">
      <alignment vertical="center" wrapText="1"/>
    </xf>
    <xf numFmtId="0" fontId="19" fillId="2" borderId="0"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xf>
    <xf numFmtId="0" fontId="0" fillId="5" borderId="14" xfId="0" applyFill="1" applyBorder="1" applyAlignment="1">
      <alignment horizontal="center"/>
    </xf>
    <xf numFmtId="0" fontId="17" fillId="10" borderId="18" xfId="0" applyFont="1" applyFill="1" applyBorder="1" applyAlignment="1">
      <alignment vertical="center"/>
    </xf>
    <xf numFmtId="0" fontId="17" fillId="10" borderId="18" xfId="0" applyFont="1" applyFill="1" applyBorder="1" applyAlignment="1">
      <alignment horizontal="center"/>
    </xf>
    <xf numFmtId="0" fontId="3" fillId="2" borderId="0" xfId="0" applyFont="1" applyFill="1" applyAlignment="1">
      <alignment horizontal="center" vertical="center" wrapText="1"/>
    </xf>
    <xf numFmtId="0" fontId="9" fillId="5" borderId="20" xfId="0" applyFont="1" applyFill="1" applyBorder="1" applyAlignment="1">
      <alignment horizontal="center" vertical="center"/>
    </xf>
    <xf numFmtId="0" fontId="10" fillId="5" borderId="16" xfId="0" applyFont="1" applyFill="1" applyBorder="1" applyAlignment="1">
      <alignment horizontal="left" vertical="center"/>
    </xf>
    <xf numFmtId="0" fontId="10" fillId="5" borderId="16" xfId="0" applyFont="1" applyFill="1" applyBorder="1" applyAlignment="1">
      <alignment horizontal="center" vertical="center"/>
    </xf>
    <xf numFmtId="0" fontId="3" fillId="5" borderId="16" xfId="0" applyFont="1" applyFill="1" applyBorder="1" applyAlignment="1">
      <alignment horizontal="center" vertical="center"/>
    </xf>
    <xf numFmtId="9" fontId="3" fillId="5" borderId="16" xfId="0" applyNumberFormat="1" applyFont="1" applyFill="1" applyBorder="1" applyAlignment="1">
      <alignment horizontal="center" vertical="center"/>
    </xf>
    <xf numFmtId="0" fontId="3" fillId="5" borderId="16" xfId="0" applyFont="1" applyFill="1" applyBorder="1" applyAlignment="1">
      <alignment vertical="center"/>
    </xf>
    <xf numFmtId="0" fontId="9" fillId="5" borderId="16" xfId="0" applyFont="1" applyFill="1" applyBorder="1" applyAlignment="1">
      <alignment horizontal="center" vertical="center" wrapText="1"/>
    </xf>
    <xf numFmtId="0" fontId="9" fillId="5" borderId="21" xfId="0" applyFont="1" applyFill="1" applyBorder="1" applyAlignment="1">
      <alignment horizontal="center" vertical="center"/>
    </xf>
    <xf numFmtId="0" fontId="3" fillId="5" borderId="17" xfId="0" applyFont="1" applyFill="1" applyBorder="1" applyAlignment="1">
      <alignment vertical="center"/>
    </xf>
    <xf numFmtId="0" fontId="7" fillId="3" borderId="19"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5" borderId="19" xfId="0" applyFont="1" applyFill="1" applyBorder="1" applyAlignment="1">
      <alignment horizontal="center" vertical="center"/>
    </xf>
    <xf numFmtId="0" fontId="21" fillId="3" borderId="19"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2" fillId="2" borderId="0" xfId="0" applyFont="1" applyFill="1" applyAlignment="1">
      <alignment vertical="center" wrapText="1"/>
    </xf>
    <xf numFmtId="0" fontId="21" fillId="2" borderId="0" xfId="0" applyFont="1" applyFill="1" applyAlignment="1">
      <alignment vertical="center" wrapText="1"/>
    </xf>
    <xf numFmtId="0" fontId="21" fillId="3" borderId="0" xfId="0" applyFont="1" applyFill="1" applyAlignment="1">
      <alignment vertical="center" wrapText="1"/>
    </xf>
    <xf numFmtId="0" fontId="12" fillId="11" borderId="19"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9" xfId="0" applyFont="1" applyFill="1" applyBorder="1" applyAlignment="1">
      <alignment horizontal="center" vertical="center"/>
    </xf>
    <xf numFmtId="0" fontId="23" fillId="11" borderId="19" xfId="0" applyFont="1" applyFill="1" applyBorder="1" applyAlignment="1">
      <alignment horizontal="center" vertical="center"/>
    </xf>
    <xf numFmtId="0" fontId="23" fillId="3" borderId="19" xfId="0" applyFont="1" applyFill="1" applyBorder="1" applyAlignment="1">
      <alignment horizontal="center" vertical="center"/>
    </xf>
    <xf numFmtId="0" fontId="24" fillId="5" borderId="19" xfId="0" applyFont="1" applyFill="1" applyBorder="1" applyAlignment="1">
      <alignment horizontal="center" vertical="center"/>
    </xf>
    <xf numFmtId="0" fontId="25" fillId="2" borderId="0" xfId="0" applyFont="1" applyFill="1" applyAlignment="1">
      <alignment vertical="center"/>
    </xf>
    <xf numFmtId="0" fontId="25" fillId="3" borderId="0" xfId="0" applyFont="1" applyFill="1" applyAlignment="1">
      <alignment vertical="center"/>
    </xf>
    <xf numFmtId="0" fontId="0" fillId="2" borderId="22" xfId="0" applyFill="1" applyBorder="1"/>
    <xf numFmtId="0" fontId="0" fillId="2" borderId="23" xfId="0" applyFill="1" applyBorder="1"/>
    <xf numFmtId="0" fontId="0" fillId="2" borderId="24" xfId="0" applyFill="1" applyBorder="1"/>
    <xf numFmtId="0" fontId="26" fillId="2" borderId="7" xfId="0" applyFont="1" applyFill="1" applyBorder="1"/>
    <xf numFmtId="0" fontId="0" fillId="2" borderId="0" xfId="0" applyFill="1" applyBorder="1"/>
    <xf numFmtId="0" fontId="0" fillId="2" borderId="25" xfId="0" applyFill="1" applyBorder="1"/>
    <xf numFmtId="0" fontId="0" fillId="2" borderId="7" xfId="0" applyFill="1" applyBorder="1"/>
    <xf numFmtId="0" fontId="18" fillId="2" borderId="7" xfId="0" applyFont="1" applyFill="1" applyBorder="1" applyAlignment="1">
      <alignment vertical="top" wrapText="1"/>
    </xf>
    <xf numFmtId="0" fontId="19" fillId="2" borderId="25" xfId="0" applyFont="1" applyFill="1" applyBorder="1" applyAlignment="1">
      <alignment wrapText="1"/>
    </xf>
    <xf numFmtId="0" fontId="18" fillId="2" borderId="7" xfId="0" applyFont="1" applyFill="1" applyBorder="1" applyAlignment="1">
      <alignment vertical="center" wrapText="1"/>
    </xf>
    <xf numFmtId="0" fontId="18" fillId="2" borderId="7" xfId="0" applyFont="1" applyFill="1" applyBorder="1" applyAlignment="1">
      <alignment vertical="center"/>
    </xf>
    <xf numFmtId="0" fontId="19" fillId="2" borderId="25" xfId="0" applyFont="1" applyFill="1" applyBorder="1"/>
    <xf numFmtId="0" fontId="0" fillId="2" borderId="26" xfId="0" applyFill="1" applyBorder="1"/>
    <xf numFmtId="0" fontId="0" fillId="2" borderId="27" xfId="0" applyFill="1" applyBorder="1"/>
    <xf numFmtId="0" fontId="0" fillId="2" borderId="28" xfId="0" applyFill="1" applyBorder="1"/>
  </cellXfs>
  <cellStyles count="734">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Hyperlink" xfId="1" builtinId="8" hidden="1"/>
    <cellStyle name="Hyperlink" xfId="3" builtinId="8" hidden="1"/>
    <cellStyle name="Hyperlink" xfId="5"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Normal" xfId="0" builtinId="0"/>
  </cellStyles>
  <dxfs count="130">
    <dxf>
      <font>
        <color theme="6" tint="0.79998168889431442"/>
      </font>
      <fill>
        <patternFill patternType="solid">
          <fgColor indexed="64"/>
          <bgColor theme="6"/>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theme="7" tint="0.79998168889431442"/>
      </font>
      <fill>
        <patternFill patternType="solid">
          <fgColor indexed="64"/>
          <bgColor theme="7" tint="0.39997558519241921"/>
        </patternFill>
      </fill>
    </dxf>
    <dxf>
      <font>
        <color theme="9" tint="-0.249977111117893"/>
      </font>
      <fill>
        <patternFill patternType="solid">
          <fgColor indexed="64"/>
          <bgColor theme="9" tint="0.39997558519241921"/>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 Id="rId11"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B2:F22"/>
  <sheetViews>
    <sheetView tabSelected="1" workbookViewId="0">
      <selection activeCell="B23" sqref="B23"/>
    </sheetView>
  </sheetViews>
  <sheetFormatPr baseColWidth="10" defaultRowHeight="15" x14ac:dyDescent="0"/>
  <cols>
    <col min="1" max="1" width="7.28515625" style="3" customWidth="1"/>
    <col min="2" max="2" width="37.28515625" style="3" customWidth="1"/>
    <col min="3" max="3" width="47" style="3" customWidth="1"/>
    <col min="4" max="16384" width="10.7109375" style="3"/>
  </cols>
  <sheetData>
    <row r="2" spans="2:6" ht="16" thickBot="1"/>
    <row r="3" spans="2:6">
      <c r="B3" s="147"/>
      <c r="C3" s="148"/>
      <c r="D3" s="148"/>
      <c r="E3" s="148"/>
      <c r="F3" s="149"/>
    </row>
    <row r="4" spans="2:6" ht="17">
      <c r="B4" s="150" t="s">
        <v>185</v>
      </c>
      <c r="C4" s="151"/>
      <c r="D4" s="151"/>
      <c r="E4" s="151"/>
      <c r="F4" s="152"/>
    </row>
    <row r="5" spans="2:6">
      <c r="B5" s="153"/>
      <c r="C5" s="151"/>
      <c r="D5" s="151"/>
      <c r="E5" s="151"/>
      <c r="F5" s="152"/>
    </row>
    <row r="6" spans="2:6">
      <c r="B6" s="153" t="s">
        <v>184</v>
      </c>
      <c r="C6" s="151"/>
      <c r="D6" s="151"/>
      <c r="E6" s="151"/>
      <c r="F6" s="152"/>
    </row>
    <row r="7" spans="2:6">
      <c r="B7" s="153" t="s">
        <v>186</v>
      </c>
      <c r="C7" s="151"/>
      <c r="D7" s="151"/>
      <c r="E7" s="151"/>
      <c r="F7" s="152"/>
    </row>
    <row r="8" spans="2:6">
      <c r="B8" s="153"/>
      <c r="C8" s="151"/>
      <c r="D8" s="151"/>
      <c r="E8" s="151"/>
      <c r="F8" s="152"/>
    </row>
    <row r="9" spans="2:6" ht="78" customHeight="1">
      <c r="B9" s="154" t="s">
        <v>188</v>
      </c>
      <c r="C9" s="112" t="s">
        <v>187</v>
      </c>
      <c r="D9" s="112"/>
      <c r="E9" s="112"/>
      <c r="F9" s="155"/>
    </row>
    <row r="10" spans="2:6" ht="144">
      <c r="B10" s="154" t="s">
        <v>166</v>
      </c>
      <c r="C10" s="112" t="s">
        <v>189</v>
      </c>
      <c r="D10" s="112"/>
      <c r="E10" s="112"/>
      <c r="F10" s="155"/>
    </row>
    <row r="11" spans="2:6" ht="16">
      <c r="B11" s="154"/>
      <c r="C11" s="112"/>
      <c r="D11" s="112"/>
      <c r="E11" s="112"/>
      <c r="F11" s="155"/>
    </row>
    <row r="12" spans="2:6" ht="32">
      <c r="B12" s="154" t="s">
        <v>190</v>
      </c>
      <c r="C12" s="112" t="s">
        <v>191</v>
      </c>
      <c r="D12" s="112"/>
      <c r="E12" s="112"/>
      <c r="F12" s="155"/>
    </row>
    <row r="13" spans="2:6" ht="80">
      <c r="B13" s="154" t="s">
        <v>192</v>
      </c>
      <c r="C13" s="112" t="s">
        <v>193</v>
      </c>
      <c r="D13" s="112"/>
      <c r="E13" s="112"/>
      <c r="F13" s="155"/>
    </row>
    <row r="14" spans="2:6" ht="32">
      <c r="B14" s="154" t="s">
        <v>167</v>
      </c>
      <c r="C14" s="112" t="s">
        <v>194</v>
      </c>
      <c r="D14" s="112"/>
      <c r="E14" s="112"/>
      <c r="F14" s="155"/>
    </row>
    <row r="15" spans="2:6" ht="32">
      <c r="B15" s="156" t="s">
        <v>183</v>
      </c>
      <c r="C15" s="112" t="s">
        <v>196</v>
      </c>
      <c r="D15" s="112"/>
      <c r="E15" s="112"/>
      <c r="F15" s="155"/>
    </row>
    <row r="16" spans="2:6" ht="32">
      <c r="B16" s="156" t="s">
        <v>195</v>
      </c>
      <c r="C16" s="112" t="s">
        <v>197</v>
      </c>
      <c r="D16" s="113"/>
      <c r="E16" s="114"/>
      <c r="F16" s="155"/>
    </row>
    <row r="17" spans="2:6" ht="16">
      <c r="B17" s="157" t="s">
        <v>169</v>
      </c>
      <c r="C17" s="115" t="s">
        <v>170</v>
      </c>
      <c r="D17" s="115"/>
      <c r="E17" s="115"/>
      <c r="F17" s="158"/>
    </row>
    <row r="18" spans="2:6" ht="16">
      <c r="B18" s="157" t="s">
        <v>171</v>
      </c>
      <c r="C18" s="115" t="s">
        <v>198</v>
      </c>
      <c r="D18" s="115"/>
      <c r="E18" s="115"/>
      <c r="F18" s="158"/>
    </row>
    <row r="19" spans="2:6" ht="16">
      <c r="B19" s="157" t="s">
        <v>2</v>
      </c>
      <c r="C19" s="115" t="s">
        <v>172</v>
      </c>
      <c r="D19" s="115"/>
      <c r="E19" s="115"/>
      <c r="F19" s="158"/>
    </row>
    <row r="20" spans="2:6" ht="16" thickBot="1">
      <c r="B20" s="159"/>
      <c r="C20" s="160"/>
      <c r="D20" s="160"/>
      <c r="E20" s="160"/>
      <c r="F20" s="161"/>
    </row>
    <row r="21" spans="2:6">
      <c r="B21" s="3" t="s">
        <v>173</v>
      </c>
    </row>
    <row r="22" spans="2:6">
      <c r="B22" s="3" t="s">
        <v>199</v>
      </c>
    </row>
  </sheetData>
  <phoneticPr fontId="20" type="noConversion"/>
  <pageMargins left="0.25" right="0.25" top="0.75" bottom="0.75" header="0.3" footer="0.3"/>
  <pageSetup scale="66"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ER296"/>
  <sheetViews>
    <sheetView topLeftCell="A55" zoomScale="90" zoomScaleNormal="90" zoomScalePageLayoutView="90" workbookViewId="0">
      <pane xSplit="2" topLeftCell="C1" activePane="topRight" state="frozen"/>
      <selection activeCell="E44" sqref="E44"/>
      <selection pane="topRight" activeCell="E74" sqref="E74"/>
    </sheetView>
  </sheetViews>
  <sheetFormatPr baseColWidth="10" defaultColWidth="9.7109375" defaultRowHeight="23" customHeight="1" x14ac:dyDescent="0"/>
  <cols>
    <col min="1" max="1" width="24" style="2" customWidth="1"/>
    <col min="2" max="2" width="37.5703125" style="65" customWidth="1"/>
    <col min="3" max="3" width="11.140625" style="2" customWidth="1"/>
    <col min="4" max="4" width="9.85546875" style="2" customWidth="1"/>
    <col min="5" max="5" width="7.85546875" style="66" bestFit="1" customWidth="1"/>
    <col min="6" max="6" width="11.7109375" style="66" customWidth="1"/>
    <col min="7" max="7" width="11.5703125" style="2" customWidth="1"/>
    <col min="8" max="8" width="9.42578125" style="2" customWidth="1"/>
    <col min="9" max="9" width="15" style="66" customWidth="1"/>
    <col min="10" max="10" width="18.5703125" style="66" bestFit="1" customWidth="1"/>
    <col min="11" max="11" width="1.85546875" style="53" customWidth="1"/>
    <col min="12" max="12" width="10.7109375" style="2" customWidth="1"/>
    <col min="13" max="13" width="12.7109375" style="2" customWidth="1"/>
    <col min="14" max="16384" width="9.7109375" style="2"/>
  </cols>
  <sheetData>
    <row r="1" spans="1:148" s="146" customFormat="1" ht="23" customHeight="1">
      <c r="A1" s="142" t="s">
        <v>180</v>
      </c>
      <c r="B1" s="142"/>
      <c r="C1" s="142"/>
      <c r="D1" s="142"/>
      <c r="E1" s="142"/>
      <c r="F1" s="143" t="s">
        <v>181</v>
      </c>
      <c r="G1" s="143"/>
      <c r="H1" s="143"/>
      <c r="I1" s="143" t="s">
        <v>160</v>
      </c>
      <c r="J1" s="143"/>
      <c r="K1" s="144"/>
      <c r="L1" s="138" t="s">
        <v>183</v>
      </c>
      <c r="M1" s="138" t="s">
        <v>160</v>
      </c>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row>
    <row r="2" spans="1:148" s="32" customFormat="1" ht="30">
      <c r="A2" s="140" t="s">
        <v>3</v>
      </c>
      <c r="B2" s="140" t="s">
        <v>75</v>
      </c>
      <c r="C2" s="140" t="s">
        <v>60</v>
      </c>
      <c r="D2" s="140" t="s">
        <v>61</v>
      </c>
      <c r="E2" s="141" t="s">
        <v>165</v>
      </c>
      <c r="F2" s="129" t="s">
        <v>166</v>
      </c>
      <c r="G2" s="130" t="s">
        <v>182</v>
      </c>
      <c r="H2" s="130" t="s">
        <v>4</v>
      </c>
      <c r="I2" s="130" t="s">
        <v>167</v>
      </c>
      <c r="J2" s="130" t="s">
        <v>178</v>
      </c>
      <c r="K2" s="131"/>
      <c r="L2" s="138"/>
      <c r="M2" s="138"/>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row>
    <row r="3" spans="1:148" s="137" customFormat="1" ht="40" customHeight="1">
      <c r="A3" s="139" t="s">
        <v>175</v>
      </c>
      <c r="B3" s="139"/>
      <c r="C3" s="139"/>
      <c r="D3" s="139" t="s">
        <v>176</v>
      </c>
      <c r="E3" s="139"/>
      <c r="F3" s="132" t="s">
        <v>177</v>
      </c>
      <c r="G3" s="132"/>
      <c r="H3" s="132"/>
      <c r="I3" s="133" t="s">
        <v>179</v>
      </c>
      <c r="J3" s="133" t="s">
        <v>177</v>
      </c>
      <c r="K3" s="134"/>
      <c r="L3" s="139" t="s">
        <v>176</v>
      </c>
      <c r="M3" s="139"/>
      <c r="N3" s="135"/>
      <c r="O3" s="135"/>
      <c r="P3" s="135"/>
      <c r="Q3" s="135"/>
      <c r="R3" s="135"/>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row>
    <row r="4" spans="1:148" s="37" customFormat="1" ht="23" customHeight="1">
      <c r="A4" s="120" t="str">
        <f>'lookup heuristics'!A2</f>
        <v>Findable</v>
      </c>
      <c r="B4" s="121" t="str">
        <f>'lookup heuristics'!B2</f>
        <v>The flow of the application’s tasks should be familiar and natural. Information architecture, search, navigation and content should help guide users through the system. (Nielsen)</v>
      </c>
      <c r="C4" s="122">
        <f>'lookup heuristics'!C2</f>
        <v>20</v>
      </c>
      <c r="D4" s="123">
        <f>SUM(D5:D9)</f>
        <v>20</v>
      </c>
      <c r="E4" s="124">
        <f>D4/C4</f>
        <v>1</v>
      </c>
      <c r="F4" s="125"/>
      <c r="G4" s="126"/>
      <c r="H4" s="127"/>
      <c r="I4" s="123">
        <f>SUM(I5:I9)</f>
        <v>20</v>
      </c>
      <c r="J4" s="125"/>
      <c r="K4" s="36"/>
      <c r="L4" s="128"/>
      <c r="M4" s="128"/>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row>
    <row r="5" spans="1:148" s="44" customFormat="1" ht="23" customHeight="1">
      <c r="A5" s="38" t="str">
        <f>'lookup heuristics'!A3</f>
        <v>F1</v>
      </c>
      <c r="B5" s="39" t="str">
        <f>'lookup heuristics'!B3</f>
        <v>Information is searchable or sortable</v>
      </c>
      <c r="C5" s="73">
        <f>'lookup heuristics'!C3</f>
        <v>4</v>
      </c>
      <c r="D5" s="41">
        <f>VLOOKUP(F5,'lookup values'!A$1:E$6,3,0)</f>
        <v>4</v>
      </c>
      <c r="E5" s="42"/>
      <c r="F5" s="41" t="s">
        <v>142</v>
      </c>
      <c r="G5" s="42"/>
      <c r="H5" s="43"/>
      <c r="I5" s="109">
        <f>VLOOKUP(J5,'lookup values'!A$1:E$6,3,0)</f>
        <v>4</v>
      </c>
      <c r="J5" s="41" t="s">
        <v>142</v>
      </c>
      <c r="K5" s="36"/>
      <c r="L5" s="106">
        <f>VLOOKUP(F5,'lookup values'!A$1:F$6,4,0)</f>
        <v>0</v>
      </c>
      <c r="M5" s="106">
        <f>IF(J5="Meets Criteria", L5,0)</f>
        <v>0</v>
      </c>
    </row>
    <row r="6" spans="1:148" s="44" customFormat="1" ht="23" customHeight="1">
      <c r="A6" s="38" t="str">
        <f>'lookup heuristics'!A4</f>
        <v>F2</v>
      </c>
      <c r="B6" s="39" t="str">
        <f>'lookup heuristics'!B4</f>
        <v>Returned results are usefully formatted</v>
      </c>
      <c r="C6" s="73">
        <f>'lookup heuristics'!C4</f>
        <v>4</v>
      </c>
      <c r="D6" s="41">
        <f>VLOOKUP(F6,'lookup values'!A$1:E$6,3,0)</f>
        <v>4</v>
      </c>
      <c r="E6" s="42"/>
      <c r="F6" s="41" t="s">
        <v>142</v>
      </c>
      <c r="G6" s="42"/>
      <c r="H6" s="43"/>
      <c r="I6" s="109">
        <f>VLOOKUP(J6,'lookup values'!A$1:E$6,3,0)</f>
        <v>4</v>
      </c>
      <c r="J6" s="41" t="s">
        <v>142</v>
      </c>
      <c r="K6" s="36"/>
      <c r="L6" s="106">
        <f>VLOOKUP(F6,'lookup values'!A$1:F$6,4,0)</f>
        <v>0</v>
      </c>
      <c r="M6" s="106">
        <f>IF(J6="Meets Criteria", L6,0)</f>
        <v>0</v>
      </c>
      <c r="N6" s="2"/>
      <c r="O6" s="2"/>
      <c r="P6" s="2"/>
      <c r="Q6" s="2"/>
      <c r="R6" s="2"/>
    </row>
    <row r="7" spans="1:148" ht="23" customHeight="1">
      <c r="A7" s="38" t="str">
        <f>'lookup heuristics'!A5</f>
        <v>F3</v>
      </c>
      <c r="B7" s="39" t="str">
        <f>'lookup heuristics'!B5</f>
        <v>Overall, users can easily locate that which they are seeking</v>
      </c>
      <c r="C7" s="73">
        <f>'lookup heuristics'!C5</f>
        <v>4</v>
      </c>
      <c r="D7" s="41">
        <f>VLOOKUP(F7,'lookup values'!A$1:E$6,3,0)</f>
        <v>4</v>
      </c>
      <c r="E7" s="42"/>
      <c r="F7" s="41" t="s">
        <v>142</v>
      </c>
      <c r="G7" s="45"/>
      <c r="H7" s="46"/>
      <c r="I7" s="109">
        <f>VLOOKUP(J7,'lookup values'!A$1:E$6,3,0)</f>
        <v>4</v>
      </c>
      <c r="J7" s="41" t="s">
        <v>142</v>
      </c>
      <c r="K7" s="47"/>
      <c r="L7" s="106">
        <f>VLOOKUP(F7,'lookup values'!A$1:F$6,4,0)</f>
        <v>0</v>
      </c>
      <c r="M7" s="106">
        <f>IF(J7="Meets Criteria", L7,0)</f>
        <v>0</v>
      </c>
    </row>
    <row r="8" spans="1:148" ht="23" customHeight="1">
      <c r="A8" s="38" t="str">
        <f>'lookup heuristics'!A6</f>
        <v>F4</v>
      </c>
      <c r="B8" s="39" t="str">
        <f>'lookup heuristics'!B6</f>
        <v>How is findability affected across channels &amp; devices</v>
      </c>
      <c r="C8" s="73">
        <f>'lookup heuristics'!C6</f>
        <v>4</v>
      </c>
      <c r="D8" s="41">
        <f>VLOOKUP(F8,'lookup values'!A$1:E$6,3,0)</f>
        <v>4</v>
      </c>
      <c r="E8" s="42"/>
      <c r="F8" s="41" t="s">
        <v>142</v>
      </c>
      <c r="G8" s="45"/>
      <c r="H8" s="46"/>
      <c r="I8" s="109">
        <f>VLOOKUP(J8,'lookup values'!A$1:E$6,3,0)</f>
        <v>4</v>
      </c>
      <c r="J8" s="41" t="s">
        <v>142</v>
      </c>
      <c r="K8" s="47"/>
      <c r="L8" s="106">
        <f>VLOOKUP(F8,'lookup values'!A$1:F$6,4,0)</f>
        <v>0</v>
      </c>
      <c r="M8" s="106">
        <f>IF(J8="Meets Criteria", L8,0)</f>
        <v>0</v>
      </c>
    </row>
    <row r="9" spans="1:148" ht="23" customHeight="1">
      <c r="A9" s="38" t="str">
        <f>'lookup heuristics'!A7</f>
        <v>F5</v>
      </c>
      <c r="B9" s="39" t="str">
        <f>'lookup heuristics'!B7</f>
        <v>There are multiple ways available to find things</v>
      </c>
      <c r="C9" s="73">
        <f>'lookup heuristics'!C7</f>
        <v>4</v>
      </c>
      <c r="D9" s="41">
        <f>VLOOKUP(F9,'lookup values'!A$1:E$6,3,0)</f>
        <v>4</v>
      </c>
      <c r="E9" s="42"/>
      <c r="F9" s="41" t="s">
        <v>142</v>
      </c>
      <c r="G9" s="45"/>
      <c r="H9" s="48"/>
      <c r="I9" s="109">
        <f>VLOOKUP(J9,'lookup values'!A$1:E$6,3,0)</f>
        <v>4</v>
      </c>
      <c r="J9" s="41" t="s">
        <v>142</v>
      </c>
      <c r="K9" s="49"/>
      <c r="L9" s="106">
        <f>VLOOKUP(F9,'lookup values'!A$1:F$6,4,0)</f>
        <v>0</v>
      </c>
      <c r="M9" s="106">
        <f>IF(J9="Meets Criteria", L9,0)</f>
        <v>0</v>
      </c>
    </row>
    <row r="10" spans="1:148" s="53" customFormat="1" ht="23" customHeight="1">
      <c r="A10" s="33" t="str">
        <f>'lookup heuristics'!A8</f>
        <v>Accessible</v>
      </c>
      <c r="B10" s="34" t="str">
        <f>'lookup heuristics'!B8</f>
        <v>Truven web applications should meet compliance for users with and without disabilities and be accessible across modern channels, contexts, devices and platforms.</v>
      </c>
      <c r="C10" s="71">
        <f>'lookup heuristics'!C8</f>
        <v>12</v>
      </c>
      <c r="D10" s="72">
        <f>SUM(D11:D13)</f>
        <v>12</v>
      </c>
      <c r="E10" s="76">
        <f>D10/C10</f>
        <v>1</v>
      </c>
      <c r="F10" s="35"/>
      <c r="G10" s="50"/>
      <c r="H10" s="51"/>
      <c r="I10" s="72">
        <f>SUM(I11:I13)</f>
        <v>12</v>
      </c>
      <c r="J10" s="35"/>
      <c r="K10" s="52"/>
      <c r="L10" s="107"/>
      <c r="M10" s="11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row>
    <row r="11" spans="1:148" ht="23" customHeight="1">
      <c r="A11" s="38" t="str">
        <f>'lookup heuristics'!A9</f>
        <v>A1</v>
      </c>
      <c r="B11" s="39" t="str">
        <f>'lookup heuristics'!B9</f>
        <v>Meets compliance for users with disabilities (screen readers, contrast, etc…)</v>
      </c>
      <c r="C11" s="73">
        <f>'lookup heuristics'!C9</f>
        <v>4</v>
      </c>
      <c r="D11" s="41">
        <f>VLOOKUP(F11,'lookup values'!A$1:E$6,3,0)</f>
        <v>4</v>
      </c>
      <c r="E11" s="41"/>
      <c r="F11" s="41" t="s">
        <v>142</v>
      </c>
      <c r="G11" s="45"/>
      <c r="H11" s="54"/>
      <c r="I11" s="109">
        <f>VLOOKUP(J11,'lookup values'!A$1:E$6,3,0)</f>
        <v>4</v>
      </c>
      <c r="J11" s="41" t="s">
        <v>142</v>
      </c>
      <c r="K11" s="55"/>
      <c r="L11" s="106">
        <f>VLOOKUP(F11,'lookup values'!A$1:F$6,4,0)</f>
        <v>0</v>
      </c>
      <c r="M11" s="106">
        <f>IF(J11="Meets Criteria", L11,0)</f>
        <v>0</v>
      </c>
    </row>
    <row r="12" spans="1:148" ht="23" customHeight="1">
      <c r="A12" s="38" t="str">
        <f>'lookup heuristics'!A10</f>
        <v>A2</v>
      </c>
      <c r="B12" s="39" t="str">
        <f>'lookup heuristics'!B10</f>
        <v>Font size is legible for all users (without disabilities)</v>
      </c>
      <c r="C12" s="73">
        <f>'lookup heuristics'!C10</f>
        <v>4</v>
      </c>
      <c r="D12" s="41">
        <f>VLOOKUP(F12,'lookup values'!A$1:E$6,3,0)</f>
        <v>4</v>
      </c>
      <c r="E12" s="41"/>
      <c r="F12" s="41" t="s">
        <v>142</v>
      </c>
      <c r="G12" s="45"/>
      <c r="H12" s="54"/>
      <c r="I12" s="109">
        <f>VLOOKUP(J12,'lookup values'!A$1:E$6,3,0)</f>
        <v>4</v>
      </c>
      <c r="J12" s="41" t="s">
        <v>142</v>
      </c>
      <c r="K12" s="55"/>
      <c r="L12" s="106">
        <f>VLOOKUP(F12,'lookup values'!A$1:F$6,4,0)</f>
        <v>0</v>
      </c>
      <c r="M12" s="106">
        <f>IF(J12="Meets Criteria", L12,0)</f>
        <v>0</v>
      </c>
    </row>
    <row r="13" spans="1:148" ht="23" customHeight="1">
      <c r="A13" s="38" t="str">
        <f>'lookup heuristics'!A11</f>
        <v>A3</v>
      </c>
      <c r="B13" s="39" t="str">
        <f>'lookup heuristics'!B11</f>
        <v>Product is responsive to multiple channels (devices and platforms)</v>
      </c>
      <c r="C13" s="73">
        <f>'lookup heuristics'!C11</f>
        <v>4</v>
      </c>
      <c r="D13" s="41">
        <f>VLOOKUP(F13,'lookup values'!A$1:E$6,3,0)</f>
        <v>4</v>
      </c>
      <c r="E13" s="41"/>
      <c r="F13" s="41" t="s">
        <v>142</v>
      </c>
      <c r="G13" s="45"/>
      <c r="H13" s="54"/>
      <c r="I13" s="109">
        <f>VLOOKUP(J13,'lookup values'!A$1:E$6,3,0)</f>
        <v>4</v>
      </c>
      <c r="J13" s="41" t="s">
        <v>142</v>
      </c>
      <c r="K13" s="55"/>
      <c r="L13" s="106">
        <f>VLOOKUP(F13,'lookup values'!A$1:F$6,4,0)</f>
        <v>0</v>
      </c>
      <c r="M13" s="106">
        <f>IF(J13="Meets Criteria", L13,0)</f>
        <v>0</v>
      </c>
    </row>
    <row r="14" spans="1:148" s="53" customFormat="1" ht="23" customHeight="1">
      <c r="A14" s="33" t="str">
        <f>'lookup heuristics'!A12</f>
        <v>Clear &amp; Communicative</v>
      </c>
      <c r="B14" s="34" t="str">
        <f>'lookup heuristics'!B12</f>
        <v>The system should speak the users' language, with words, phrases and concepts familiar to the user, rather than system-oriented terms. Follow real-world conventions, making information appear in a natural and logical order. (Nielsen)</v>
      </c>
      <c r="C14" s="71">
        <f>'lookup heuristics'!C12</f>
        <v>48</v>
      </c>
      <c r="D14" s="72">
        <f>SUM(D15:D26)</f>
        <v>48</v>
      </c>
      <c r="E14" s="76">
        <f>D14/C14</f>
        <v>1</v>
      </c>
      <c r="F14" s="35"/>
      <c r="G14" s="50"/>
      <c r="H14" s="56"/>
      <c r="I14" s="72">
        <f>SUM(I15:I26)</f>
        <v>48</v>
      </c>
      <c r="J14" s="35"/>
      <c r="K14" s="55"/>
      <c r="L14" s="107"/>
      <c r="M14" s="116"/>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row>
    <row r="15" spans="1:148" ht="23" customHeight="1">
      <c r="A15" s="38" t="str">
        <f>'lookup heuristics'!A13</f>
        <v>C1</v>
      </c>
      <c r="B15" s="39" t="str">
        <f>'lookup heuristics'!B13</f>
        <v>The flow of tasks steps are in a familiar natural pattern</v>
      </c>
      <c r="C15" s="73">
        <f>'lookup heuristics'!C13</f>
        <v>4</v>
      </c>
      <c r="D15" s="41">
        <f>VLOOKUP(F15,'lookup values'!A$1:E$6,3,0)</f>
        <v>4</v>
      </c>
      <c r="E15" s="41"/>
      <c r="F15" s="41" t="s">
        <v>142</v>
      </c>
      <c r="G15" s="45"/>
      <c r="H15" s="48"/>
      <c r="I15" s="109">
        <f>VLOOKUP(J15,'lookup values'!A$1:E$6,3,0)</f>
        <v>4</v>
      </c>
      <c r="J15" s="41" t="s">
        <v>142</v>
      </c>
      <c r="K15" s="49"/>
      <c r="L15" s="106">
        <f>VLOOKUP(F15,'lookup values'!A$1:F$6,4,0)</f>
        <v>0</v>
      </c>
      <c r="M15" s="106">
        <f t="shared" ref="M15:M68" si="0">IF(N15="Planned", L15,0)</f>
        <v>0</v>
      </c>
    </row>
    <row r="16" spans="1:148" ht="23" customHeight="1">
      <c r="A16" s="38" t="str">
        <f>'lookup heuristics'!A14</f>
        <v>C2</v>
      </c>
      <c r="B16" s="39" t="str">
        <f>'lookup heuristics'!B14</f>
        <v>It is clear what information and functionality is available at the current location.</v>
      </c>
      <c r="C16" s="73">
        <f>'lookup heuristics'!C14</f>
        <v>4</v>
      </c>
      <c r="D16" s="41">
        <f>VLOOKUP(F16,'lookup values'!A$1:E$6,3,0)</f>
        <v>4</v>
      </c>
      <c r="E16" s="41"/>
      <c r="F16" s="41" t="s">
        <v>142</v>
      </c>
      <c r="G16" s="45"/>
      <c r="H16" s="54"/>
      <c r="I16" s="109">
        <f>VLOOKUP(J16,'lookup values'!A$1:E$6,3,0)</f>
        <v>4</v>
      </c>
      <c r="J16" s="41" t="s">
        <v>142</v>
      </c>
      <c r="K16" s="55"/>
      <c r="L16" s="106">
        <f>VLOOKUP(F16,'lookup values'!A$1:F$6,4,0)</f>
        <v>0</v>
      </c>
      <c r="M16" s="106">
        <f t="shared" si="0"/>
        <v>0</v>
      </c>
    </row>
    <row r="17" spans="1:148" ht="23" customHeight="1">
      <c r="A17" s="38" t="str">
        <f>'lookup heuristics'!A15</f>
        <v>C3</v>
      </c>
      <c r="B17" s="39" t="str">
        <f>'lookup heuristics'!B15</f>
        <v xml:space="preserve">Messaging is effective for the tasks and contexts being supported </v>
      </c>
      <c r="C17" s="73">
        <f>'lookup heuristics'!C15</f>
        <v>4</v>
      </c>
      <c r="D17" s="41">
        <f>VLOOKUP(F17,'lookup values'!A$1:E$6,3,0)</f>
        <v>4</v>
      </c>
      <c r="E17" s="41"/>
      <c r="F17" s="41" t="s">
        <v>142</v>
      </c>
      <c r="G17" s="45"/>
      <c r="H17" s="54"/>
      <c r="I17" s="109">
        <f>VLOOKUP(J17,'lookup values'!A$1:E$6,3,0)</f>
        <v>4</v>
      </c>
      <c r="J17" s="41" t="s">
        <v>142</v>
      </c>
      <c r="K17" s="55"/>
      <c r="L17" s="106">
        <f>VLOOKUP(F17,'lookup values'!A$1:F$6,4,0)</f>
        <v>0</v>
      </c>
      <c r="M17" s="106">
        <f t="shared" si="0"/>
        <v>0</v>
      </c>
    </row>
    <row r="18" spans="1:148" ht="23" customHeight="1">
      <c r="A18" s="38" t="str">
        <f>'lookup heuristics'!A16</f>
        <v>C4</v>
      </c>
      <c r="B18" s="39" t="str">
        <f>'lookup heuristics'!B16</f>
        <v>Content (reading level) is appropriate for demographic</v>
      </c>
      <c r="C18" s="73">
        <f>'lookup heuristics'!C16</f>
        <v>4</v>
      </c>
      <c r="D18" s="41">
        <f>VLOOKUP(F18,'lookup values'!A$1:E$6,3,0)</f>
        <v>4</v>
      </c>
      <c r="E18" s="41"/>
      <c r="F18" s="41" t="s">
        <v>142</v>
      </c>
      <c r="G18" s="45"/>
      <c r="H18" s="48"/>
      <c r="I18" s="109">
        <f>VLOOKUP(J18,'lookup values'!A$1:E$6,3,0)</f>
        <v>4</v>
      </c>
      <c r="J18" s="41" t="s">
        <v>142</v>
      </c>
      <c r="K18" s="49"/>
      <c r="L18" s="106">
        <f>VLOOKUP(F18,'lookup values'!A$1:F$6,4,0)</f>
        <v>0</v>
      </c>
      <c r="M18" s="106">
        <f t="shared" si="0"/>
        <v>0</v>
      </c>
    </row>
    <row r="19" spans="1:148" ht="23" customHeight="1">
      <c r="A19" s="38" t="str">
        <f>'lookup heuristics'!A17</f>
        <v>C5</v>
      </c>
      <c r="B19" s="39" t="str">
        <f>'lookup heuristics'!B17</f>
        <v>Navigational structure is organized according to user needs</v>
      </c>
      <c r="C19" s="73">
        <f>'lookup heuristics'!C17</f>
        <v>4</v>
      </c>
      <c r="D19" s="41">
        <f>VLOOKUP(F19,'lookup values'!A$1:E$6,3,0)</f>
        <v>4</v>
      </c>
      <c r="E19" s="41"/>
      <c r="F19" s="41" t="s">
        <v>142</v>
      </c>
      <c r="G19" s="45"/>
      <c r="H19" s="48"/>
      <c r="I19" s="109">
        <f>VLOOKUP(J19,'lookup values'!A$1:E$6,3,0)</f>
        <v>4</v>
      </c>
      <c r="J19" s="41" t="s">
        <v>142</v>
      </c>
      <c r="K19" s="49"/>
      <c r="L19" s="106">
        <f>VLOOKUP(F19,'lookup values'!A$1:F$6,4,0)</f>
        <v>0</v>
      </c>
      <c r="M19" s="106">
        <f t="shared" si="0"/>
        <v>0</v>
      </c>
    </row>
    <row r="20" spans="1:148" ht="23" customHeight="1">
      <c r="A20" s="38" t="str">
        <f>'lookup heuristics'!A18</f>
        <v>C6</v>
      </c>
      <c r="B20" s="39" t="str">
        <f>'lookup heuristics'!B18</f>
        <v>Icons are relevant to the task they are intended to perform</v>
      </c>
      <c r="C20" s="73">
        <f>'lookup heuristics'!C18</f>
        <v>4</v>
      </c>
      <c r="D20" s="41">
        <f>VLOOKUP(F20,'lookup values'!A$1:E$6,3,0)</f>
        <v>4</v>
      </c>
      <c r="E20" s="41"/>
      <c r="F20" s="41" t="s">
        <v>142</v>
      </c>
      <c r="G20" s="45"/>
      <c r="H20" s="48"/>
      <c r="I20" s="109">
        <f>VLOOKUP(J20,'lookup values'!A$1:E$6,3,0)</f>
        <v>4</v>
      </c>
      <c r="J20" s="41" t="s">
        <v>142</v>
      </c>
      <c r="K20" s="49"/>
      <c r="L20" s="106">
        <f>VLOOKUP(F20,'lookup values'!A$1:F$6,4,0)</f>
        <v>0</v>
      </c>
      <c r="M20" s="106">
        <f t="shared" si="0"/>
        <v>0</v>
      </c>
    </row>
    <row r="21" spans="1:148" ht="23" customHeight="1">
      <c r="A21" s="38" t="str">
        <f>'lookup heuristics'!A19</f>
        <v>C7</v>
      </c>
      <c r="B21" s="39" t="str">
        <f>'lookup heuristics'!B19</f>
        <v>It is clear to the user where they are in the system</v>
      </c>
      <c r="C21" s="73">
        <f>'lookup heuristics'!C19</f>
        <v>4</v>
      </c>
      <c r="D21" s="41">
        <f>VLOOKUP(F21,'lookup values'!A$1:E$6,3,0)</f>
        <v>4</v>
      </c>
      <c r="E21" s="41"/>
      <c r="F21" s="41" t="s">
        <v>142</v>
      </c>
      <c r="G21" s="45"/>
      <c r="H21" s="48"/>
      <c r="I21" s="109">
        <f>VLOOKUP(J21,'lookup values'!A$1:E$6,3,0)</f>
        <v>4</v>
      </c>
      <c r="J21" s="41" t="s">
        <v>142</v>
      </c>
      <c r="K21" s="49"/>
      <c r="L21" s="106">
        <f>VLOOKUP(F21,'lookup values'!A$1:F$6,4,0)</f>
        <v>0</v>
      </c>
      <c r="M21" s="106">
        <f t="shared" si="0"/>
        <v>0</v>
      </c>
    </row>
    <row r="22" spans="1:148" ht="23" customHeight="1">
      <c r="A22" s="38" t="str">
        <f>'lookup heuristics'!A20</f>
        <v>C8</v>
      </c>
      <c r="B22" s="39" t="str">
        <f>'lookup heuristics'!B20</f>
        <v>Users are not required to remember information from previous pages in order to complete a task</v>
      </c>
      <c r="C22" s="73">
        <f>'lookup heuristics'!C20</f>
        <v>4</v>
      </c>
      <c r="D22" s="41">
        <f>VLOOKUP(F22,'lookup values'!A$1:E$6,3,0)</f>
        <v>4</v>
      </c>
      <c r="E22" s="41"/>
      <c r="F22" s="41" t="s">
        <v>142</v>
      </c>
      <c r="G22" s="45"/>
      <c r="H22" s="48"/>
      <c r="I22" s="109">
        <f>VLOOKUP(J22,'lookup values'!A$1:E$6,3,0)</f>
        <v>4</v>
      </c>
      <c r="J22" s="41" t="s">
        <v>142</v>
      </c>
      <c r="K22" s="49"/>
      <c r="L22" s="106">
        <f>VLOOKUP(F22,'lookup values'!A$1:F$6,4,0)</f>
        <v>0</v>
      </c>
      <c r="M22" s="106">
        <f t="shared" si="0"/>
        <v>0</v>
      </c>
    </row>
    <row r="23" spans="1:148" ht="23" customHeight="1">
      <c r="A23" s="38" t="str">
        <f>'lookup heuristics'!A21</f>
        <v>C9</v>
      </c>
      <c r="B23" s="39" t="str">
        <f>'lookup heuristics'!B21</f>
        <v>Required steps or fields are clearly marked</v>
      </c>
      <c r="C23" s="73">
        <f>'lookup heuristics'!C21</f>
        <v>4</v>
      </c>
      <c r="D23" s="41">
        <f>VLOOKUP(F23,'lookup values'!A$1:E$6,3,0)</f>
        <v>4</v>
      </c>
      <c r="E23" s="41"/>
      <c r="F23" s="41" t="s">
        <v>142</v>
      </c>
      <c r="G23" s="45"/>
      <c r="H23" s="48"/>
      <c r="I23" s="109">
        <f>VLOOKUP(J23,'lookup values'!A$1:E$6,3,0)</f>
        <v>4</v>
      </c>
      <c r="J23" s="41" t="s">
        <v>142</v>
      </c>
      <c r="K23" s="49"/>
      <c r="L23" s="106">
        <f>VLOOKUP(F23,'lookup values'!A$1:F$6,4,0)</f>
        <v>0</v>
      </c>
      <c r="M23" s="106">
        <f t="shared" si="0"/>
        <v>0</v>
      </c>
    </row>
    <row r="24" spans="1:148" ht="23" customHeight="1">
      <c r="A24" s="38" t="str">
        <f>'lookup heuristics'!A22</f>
        <v>C10</v>
      </c>
      <c r="B24" s="39" t="str">
        <f>'lookup heuristics'!B22</f>
        <v>A user is alerted if a plugin is necessary to view or interact with content</v>
      </c>
      <c r="C24" s="73">
        <f>'lookup heuristics'!C22</f>
        <v>4</v>
      </c>
      <c r="D24" s="41">
        <f>VLOOKUP(F24,'lookup values'!A$1:E$6,3,0)</f>
        <v>4</v>
      </c>
      <c r="E24" s="41"/>
      <c r="F24" s="41" t="s">
        <v>142</v>
      </c>
      <c r="G24" s="45"/>
      <c r="H24" s="48"/>
      <c r="I24" s="109">
        <f>VLOOKUP(J24,'lookup values'!A$1:E$6,3,0)</f>
        <v>4</v>
      </c>
      <c r="J24" s="41" t="s">
        <v>142</v>
      </c>
      <c r="K24" s="49"/>
      <c r="L24" s="106">
        <f>VLOOKUP(F24,'lookup values'!A$1:F$6,4,0)</f>
        <v>0</v>
      </c>
      <c r="M24" s="106">
        <f t="shared" si="0"/>
        <v>0</v>
      </c>
    </row>
    <row r="25" spans="1:148" ht="23" customHeight="1">
      <c r="A25" s="38" t="str">
        <f>'lookup heuristics'!A23</f>
        <v>C11</v>
      </c>
      <c r="B25" s="39" t="str">
        <f>'lookup heuristics'!B23</f>
        <v>Links used to navigate are visually different from those used for other functions (e.g. tooltips on hover)</v>
      </c>
      <c r="C25" s="73">
        <f>'lookup heuristics'!C23</f>
        <v>4</v>
      </c>
      <c r="D25" s="41">
        <f>VLOOKUP(F25,'lookup values'!A$1:E$6,3,0)</f>
        <v>4</v>
      </c>
      <c r="E25" s="41"/>
      <c r="F25" s="41" t="s">
        <v>142</v>
      </c>
      <c r="G25" s="45"/>
      <c r="H25" s="48"/>
      <c r="I25" s="109">
        <f>VLOOKUP(J25,'lookup values'!A$1:E$6,3,0)</f>
        <v>4</v>
      </c>
      <c r="J25" s="41" t="s">
        <v>142</v>
      </c>
      <c r="K25" s="49"/>
      <c r="L25" s="106">
        <f>VLOOKUP(F25,'lookup values'!A$1:F$6,4,0)</f>
        <v>0</v>
      </c>
      <c r="M25" s="106">
        <f t="shared" si="0"/>
        <v>0</v>
      </c>
    </row>
    <row r="26" spans="1:148" ht="23" customHeight="1">
      <c r="A26" s="38" t="str">
        <f>'lookup heuristics'!A24</f>
        <v>C12</v>
      </c>
      <c r="B26" s="39" t="str">
        <f>'lookup heuristics'!B24</f>
        <v>Link labels match destination page name</v>
      </c>
      <c r="C26" s="73">
        <f>'lookup heuristics'!C24</f>
        <v>4</v>
      </c>
      <c r="D26" s="41">
        <f>VLOOKUP(F26,'lookup values'!A$1:E$6,3,0)</f>
        <v>4</v>
      </c>
      <c r="E26" s="41"/>
      <c r="F26" s="41" t="s">
        <v>142</v>
      </c>
      <c r="G26" s="45"/>
      <c r="H26" s="54"/>
      <c r="I26" s="109">
        <f>VLOOKUP(J26,'lookup values'!A$1:E$6,3,0)</f>
        <v>4</v>
      </c>
      <c r="J26" s="41" t="s">
        <v>142</v>
      </c>
      <c r="K26" s="55"/>
      <c r="L26" s="106">
        <f>VLOOKUP(F26,'lookup values'!A$1:F$6,4,0)</f>
        <v>0</v>
      </c>
      <c r="M26" s="106">
        <f t="shared" si="0"/>
        <v>0</v>
      </c>
    </row>
    <row r="27" spans="1:148" s="53" customFormat="1" ht="23" customHeight="1">
      <c r="A27" s="33" t="str">
        <f>'lookup heuristics'!A25</f>
        <v>Useful</v>
      </c>
      <c r="B27" s="34" t="str">
        <f>'lookup heuristics'!B25</f>
        <v>The system should speak the users' language, with words, phrases and concepts familiar to the user, rather than system-oriented terms. Follow real-world conventions, making information appear in a natural and logical order. (Nielsen)</v>
      </c>
      <c r="C27" s="71">
        <f>'lookup heuristics'!C25</f>
        <v>12</v>
      </c>
      <c r="D27" s="72">
        <f>SUM(D28:D30)</f>
        <v>12</v>
      </c>
      <c r="E27" s="76">
        <f>D27/C27</f>
        <v>1</v>
      </c>
      <c r="F27" s="35"/>
      <c r="G27" s="50"/>
      <c r="H27" s="57"/>
      <c r="I27" s="72">
        <f>SUM(I28:I30)</f>
        <v>12</v>
      </c>
      <c r="J27" s="35"/>
      <c r="K27" s="49"/>
      <c r="L27" s="107"/>
      <c r="M27" s="116"/>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row>
    <row r="28" spans="1:148" ht="23" customHeight="1">
      <c r="A28" s="38" t="str">
        <f>'lookup heuristics'!A26</f>
        <v>U1</v>
      </c>
      <c r="B28" s="39" t="str">
        <f>'lookup heuristics'!B26</f>
        <v>Users are able to complete the task that they set out to do without frustration or abandon</v>
      </c>
      <c r="C28" s="73">
        <f>'lookup heuristics'!C26</f>
        <v>4</v>
      </c>
      <c r="D28" s="41">
        <f>VLOOKUP(F28,'lookup values'!A$1:E$6,3,0)</f>
        <v>4</v>
      </c>
      <c r="E28" s="41"/>
      <c r="F28" s="41" t="s">
        <v>142</v>
      </c>
      <c r="G28" s="45"/>
      <c r="H28" s="48"/>
      <c r="I28" s="109">
        <f>VLOOKUP(J28,'lookup values'!A$1:E$6,3,0)</f>
        <v>4</v>
      </c>
      <c r="J28" s="110" t="s">
        <v>142</v>
      </c>
      <c r="K28" s="49"/>
      <c r="L28" s="106">
        <f>VLOOKUP(F28,'lookup values'!A$1:F$6,4,0)</f>
        <v>0</v>
      </c>
      <c r="M28" s="106">
        <f t="shared" si="0"/>
        <v>0</v>
      </c>
    </row>
    <row r="29" spans="1:148" ht="23" customHeight="1">
      <c r="A29" s="38" t="str">
        <f>'lookup heuristics'!A27</f>
        <v>U3</v>
      </c>
      <c r="B29" s="39" t="str">
        <f>'lookup heuristics'!B27</f>
        <v>New users and loyal users are equally served</v>
      </c>
      <c r="C29" s="73">
        <f>'lookup heuristics'!C27</f>
        <v>4</v>
      </c>
      <c r="D29" s="41">
        <f>VLOOKUP(F29,'lookup values'!A$1:E$6,3,0)</f>
        <v>4</v>
      </c>
      <c r="E29" s="41"/>
      <c r="F29" s="41" t="s">
        <v>142</v>
      </c>
      <c r="G29" s="45"/>
      <c r="H29" s="48"/>
      <c r="I29" s="109">
        <f>VLOOKUP(J29,'lookup values'!A$1:E$6,3,0)</f>
        <v>4</v>
      </c>
      <c r="J29" s="111" t="s">
        <v>142</v>
      </c>
      <c r="K29" s="49"/>
      <c r="L29" s="106">
        <f>VLOOKUP(F29,'lookup values'!A$1:F$6,4,0)</f>
        <v>0</v>
      </c>
      <c r="M29" s="106">
        <f t="shared" si="0"/>
        <v>0</v>
      </c>
    </row>
    <row r="30" spans="1:148" ht="23" customHeight="1">
      <c r="A30" s="38" t="str">
        <f>'lookup heuristics'!A28</f>
        <v>U3</v>
      </c>
      <c r="B30" s="39" t="str">
        <f>'lookup heuristics'!B28</f>
        <v>The available navigation or functional options lead to what a user will want to logically do next (after working with data 'x' can they print, export, etc…)</v>
      </c>
      <c r="C30" s="73">
        <f>'lookup heuristics'!C28</f>
        <v>4</v>
      </c>
      <c r="D30" s="41">
        <f>VLOOKUP(F30,'lookup values'!A$1:E$6,3,0)</f>
        <v>4</v>
      </c>
      <c r="E30" s="41"/>
      <c r="F30" s="41" t="s">
        <v>142</v>
      </c>
      <c r="G30" s="45"/>
      <c r="H30" s="48"/>
      <c r="I30" s="109">
        <f>VLOOKUP(J30,'lookup values'!A$1:E$6,3,0)</f>
        <v>4</v>
      </c>
      <c r="J30" s="111" t="s">
        <v>142</v>
      </c>
      <c r="K30" s="49"/>
      <c r="L30" s="106">
        <f>VLOOKUP(F30,'lookup values'!A$1:F$6,4,0)</f>
        <v>0</v>
      </c>
      <c r="M30" s="106">
        <f t="shared" si="0"/>
        <v>0</v>
      </c>
    </row>
    <row r="31" spans="1:148" s="53" customFormat="1" ht="23" customHeight="1">
      <c r="A31" s="33" t="str">
        <f>'lookup heuristics'!A29</f>
        <v>Credible</v>
      </c>
      <c r="B31" s="34" t="str">
        <f>'lookup heuristics'!B29</f>
        <v>Web credibility is a pillar of promoting a branded, user-friendly experience in our web applications. Creating content that is consistent, error free, and up-to-date helps users trust our brand and creates a sense of credibility._x000D_</v>
      </c>
      <c r="C31" s="71">
        <f>'lookup heuristics'!C29</f>
        <v>28</v>
      </c>
      <c r="D31" s="72">
        <f>SUM(D32:D38)</f>
        <v>28</v>
      </c>
      <c r="E31" s="76">
        <f>D31/C31</f>
        <v>1</v>
      </c>
      <c r="F31" s="35"/>
      <c r="G31" s="50"/>
      <c r="H31" s="57"/>
      <c r="I31" s="72">
        <f>SUM(I32:I38)</f>
        <v>28</v>
      </c>
      <c r="J31" s="35"/>
      <c r="K31" s="49"/>
      <c r="L31" s="107"/>
      <c r="M31" s="116"/>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row>
    <row r="32" spans="1:148" ht="23" customHeight="1">
      <c r="A32" s="38" t="str">
        <f>'lookup heuristics'!A30</f>
        <v>CR1</v>
      </c>
      <c r="B32" s="39" t="str">
        <f>'lookup heuristics'!B30</f>
        <v>Help/support content is available</v>
      </c>
      <c r="C32" s="73">
        <f>'lookup heuristics'!C30</f>
        <v>4</v>
      </c>
      <c r="D32" s="41">
        <f>VLOOKUP(F32,'lookup values'!A$1:E$6,3,0)</f>
        <v>4</v>
      </c>
      <c r="E32" s="41"/>
      <c r="F32" s="41" t="s">
        <v>142</v>
      </c>
      <c r="G32" s="45"/>
      <c r="H32" s="54"/>
      <c r="I32" s="109">
        <f>VLOOKUP(J32,'lookup values'!A$1:E$6,3,0)</f>
        <v>4</v>
      </c>
      <c r="J32" s="110" t="s">
        <v>142</v>
      </c>
      <c r="K32" s="55"/>
      <c r="L32" s="106">
        <f>VLOOKUP(F32,'lookup values'!A$1:F$6,4,0)</f>
        <v>0</v>
      </c>
      <c r="M32" s="106">
        <f t="shared" si="0"/>
        <v>0</v>
      </c>
    </row>
    <row r="33" spans="1:148" ht="23" customHeight="1">
      <c r="A33" s="38" t="str">
        <f>'lookup heuristics'!A31</f>
        <v>CR2</v>
      </c>
      <c r="B33" s="39" t="str">
        <f>'lookup heuristics'!B31</f>
        <v>Contact information is available</v>
      </c>
      <c r="C33" s="73">
        <f>'lookup heuristics'!C31</f>
        <v>4</v>
      </c>
      <c r="D33" s="41">
        <f>VLOOKUP(F33,'lookup values'!A$1:E$6,3,0)</f>
        <v>4</v>
      </c>
      <c r="E33" s="41"/>
      <c r="F33" s="41" t="s">
        <v>142</v>
      </c>
      <c r="G33" s="45"/>
      <c r="H33" s="48"/>
      <c r="I33" s="109">
        <f>VLOOKUP(J33,'lookup values'!A$1:E$6,3,0)</f>
        <v>4</v>
      </c>
      <c r="J33" s="111" t="s">
        <v>142</v>
      </c>
      <c r="K33" s="49"/>
      <c r="L33" s="106">
        <f>VLOOKUP(F33,'lookup values'!A$1:F$6,4,0)</f>
        <v>0</v>
      </c>
      <c r="M33" s="106">
        <f t="shared" si="0"/>
        <v>0</v>
      </c>
    </row>
    <row r="34" spans="1:148" ht="23" customHeight="1">
      <c r="A34" s="38" t="str">
        <f>'lookup heuristics'!A32</f>
        <v>CR3</v>
      </c>
      <c r="B34" s="39" t="str">
        <f>'lookup heuristics'!B32</f>
        <v>Truven brand is prominent</v>
      </c>
      <c r="C34" s="73">
        <f>'lookup heuristics'!C32</f>
        <v>4</v>
      </c>
      <c r="D34" s="41">
        <f>VLOOKUP(F34,'lookup values'!A$1:E$6,3,0)</f>
        <v>4</v>
      </c>
      <c r="E34" s="41"/>
      <c r="F34" s="41" t="s">
        <v>142</v>
      </c>
      <c r="G34" s="45"/>
      <c r="H34" s="48"/>
      <c r="I34" s="109">
        <f>VLOOKUP(J34,'lookup values'!A$1:E$6,3,0)</f>
        <v>4</v>
      </c>
      <c r="J34" s="111" t="s">
        <v>142</v>
      </c>
      <c r="K34" s="49"/>
      <c r="L34" s="106">
        <f>VLOOKUP(F34,'lookup values'!A$1:F$6,4,0)</f>
        <v>0</v>
      </c>
      <c r="M34" s="106">
        <f t="shared" si="0"/>
        <v>0</v>
      </c>
    </row>
    <row r="35" spans="1:148" ht="23" customHeight="1">
      <c r="A35" s="38" t="str">
        <f>'lookup heuristics'!A33</f>
        <v>CR4</v>
      </c>
      <c r="B35" s="39" t="str">
        <f>'lookup heuristics'!B33</f>
        <v>The design and content are appropriate to the context and use and audience (visual design should match the site's purpose)</v>
      </c>
      <c r="C35" s="73">
        <f>'lookup heuristics'!C33</f>
        <v>4</v>
      </c>
      <c r="D35" s="41">
        <f>VLOOKUP(F35,'lookup values'!A$1:E$6,3,0)</f>
        <v>4</v>
      </c>
      <c r="E35" s="41"/>
      <c r="F35" s="41" t="s">
        <v>142</v>
      </c>
      <c r="G35" s="45"/>
      <c r="H35" s="48"/>
      <c r="I35" s="109">
        <f>VLOOKUP(J35,'lookup values'!A$1:E$6,3,0)</f>
        <v>4</v>
      </c>
      <c r="J35" s="110" t="s">
        <v>142</v>
      </c>
      <c r="K35" s="49"/>
      <c r="L35" s="106">
        <f>VLOOKUP(F35,'lookup values'!A$1:F$6,4,0)</f>
        <v>0</v>
      </c>
      <c r="M35" s="106">
        <f t="shared" si="0"/>
        <v>0</v>
      </c>
    </row>
    <row r="36" spans="1:148" ht="23" customHeight="1">
      <c r="A36" s="38" t="str">
        <f>'lookup heuristics'!A34</f>
        <v>CR5</v>
      </c>
      <c r="B36" s="39" t="str">
        <f>'lookup heuristics'!B34</f>
        <v>Content is updated in a timely manner</v>
      </c>
      <c r="C36" s="73">
        <f>'lookup heuristics'!C34</f>
        <v>4</v>
      </c>
      <c r="D36" s="41">
        <f>VLOOKUP(F36,'lookup values'!A$1:E$6,3,0)</f>
        <v>4</v>
      </c>
      <c r="E36" s="41"/>
      <c r="F36" s="41" t="s">
        <v>142</v>
      </c>
      <c r="G36" s="45"/>
      <c r="H36" s="48"/>
      <c r="I36" s="109">
        <f>VLOOKUP(J36,'lookup values'!A$1:E$6,3,0)</f>
        <v>4</v>
      </c>
      <c r="J36" s="111" t="s">
        <v>142</v>
      </c>
      <c r="K36" s="49"/>
      <c r="L36" s="106">
        <f>VLOOKUP(F36,'lookup values'!A$1:F$6,4,0)</f>
        <v>0</v>
      </c>
      <c r="M36" s="106">
        <f t="shared" si="0"/>
        <v>0</v>
      </c>
    </row>
    <row r="37" spans="1:148" ht="23" customHeight="1">
      <c r="A37" s="38" t="str">
        <f>'lookup heuristics'!A35</f>
        <v>CR6</v>
      </c>
      <c r="B37" s="39" t="str">
        <f>'lookup heuristics'!B35</f>
        <v>It is easy to verify the accuracy of the information</v>
      </c>
      <c r="C37" s="73">
        <f>'lookup heuristics'!C35</f>
        <v>4</v>
      </c>
      <c r="D37" s="41">
        <f>VLOOKUP(F37,'lookup values'!A$1:E$6,3,0)</f>
        <v>4</v>
      </c>
      <c r="E37" s="41"/>
      <c r="F37" s="41" t="s">
        <v>142</v>
      </c>
      <c r="G37" s="45"/>
      <c r="H37" s="48"/>
      <c r="I37" s="109">
        <f>VLOOKUP(J37,'lookup values'!A$1:E$6,3,0)</f>
        <v>4</v>
      </c>
      <c r="J37" s="111" t="s">
        <v>142</v>
      </c>
      <c r="K37" s="49"/>
      <c r="L37" s="106">
        <f>VLOOKUP(F37,'lookup values'!A$1:F$6,4,0)</f>
        <v>0</v>
      </c>
      <c r="M37" s="106">
        <f t="shared" si="0"/>
        <v>0</v>
      </c>
    </row>
    <row r="38" spans="1:148" ht="23" customHeight="1">
      <c r="A38" s="38" t="str">
        <f>'lookup heuristics'!A36</f>
        <v>CR7</v>
      </c>
      <c r="B38" s="39" t="str">
        <f>'lookup heuristics'!B36</f>
        <v>Typographical errors are avoided</v>
      </c>
      <c r="C38" s="73">
        <f>'lookup heuristics'!C36</f>
        <v>4</v>
      </c>
      <c r="D38" s="41">
        <f>VLOOKUP(F38,'lookup values'!A$1:E$6,3,0)</f>
        <v>4</v>
      </c>
      <c r="E38" s="41"/>
      <c r="F38" s="41" t="s">
        <v>142</v>
      </c>
      <c r="G38" s="45"/>
      <c r="H38" s="48"/>
      <c r="I38" s="109">
        <f>VLOOKUP(J38,'lookup values'!A$1:E$6,3,0)</f>
        <v>4</v>
      </c>
      <c r="J38" s="110" t="s">
        <v>142</v>
      </c>
      <c r="K38" s="49"/>
      <c r="L38" s="106">
        <f>VLOOKUP(F38,'lookup values'!A$1:F$6,4,0)</f>
        <v>0</v>
      </c>
      <c r="M38" s="106">
        <f t="shared" si="0"/>
        <v>0</v>
      </c>
    </row>
    <row r="39" spans="1:148" s="53" customFormat="1" ht="23" customHeight="1">
      <c r="A39" s="33" t="str">
        <f>'lookup heuristics'!A37</f>
        <v>Controllable</v>
      </c>
      <c r="B39" s="34" t="str">
        <f>'lookup heuristics'!B37</f>
        <v xml:space="preserve">When an error does occur, the user can easily recover. </v>
      </c>
      <c r="C39" s="71">
        <f>'lookup heuristics'!C37</f>
        <v>24</v>
      </c>
      <c r="D39" s="72">
        <f>SUM(D40:D45)</f>
        <v>24</v>
      </c>
      <c r="E39" s="76">
        <f>D39/C39</f>
        <v>1</v>
      </c>
      <c r="F39" s="35"/>
      <c r="G39" s="50"/>
      <c r="H39" s="57"/>
      <c r="I39" s="72">
        <f>SUM(I40:I45)</f>
        <v>24</v>
      </c>
      <c r="J39" s="35"/>
      <c r="K39" s="49"/>
      <c r="L39" s="107"/>
      <c r="M39" s="116"/>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row>
    <row r="40" spans="1:148" ht="23" customHeight="1">
      <c r="A40" s="38" t="str">
        <f>'lookup heuristics'!A38</f>
        <v>CO1</v>
      </c>
      <c r="B40" s="39" t="str">
        <f>'lookup heuristics'!B38</f>
        <v>Errors are anticipated and eliminated</v>
      </c>
      <c r="C40" s="73">
        <f>'lookup heuristics'!C38</f>
        <v>4</v>
      </c>
      <c r="D40" s="41">
        <f>VLOOKUP(F40,'lookup values'!A$1:E$6,3,0)</f>
        <v>4</v>
      </c>
      <c r="E40" s="41"/>
      <c r="F40" s="41" t="s">
        <v>142</v>
      </c>
      <c r="G40" s="45"/>
      <c r="H40" s="48"/>
      <c r="I40" s="109">
        <f>VLOOKUP(J40,'lookup values'!A$1:E$6,3,0)</f>
        <v>4</v>
      </c>
      <c r="J40" s="110" t="s">
        <v>142</v>
      </c>
      <c r="K40" s="49"/>
      <c r="L40" s="106">
        <f>VLOOKUP(F40,'lookup values'!A$1:F$6,4,0)</f>
        <v>0</v>
      </c>
      <c r="M40" s="106">
        <f t="shared" si="0"/>
        <v>0</v>
      </c>
    </row>
    <row r="41" spans="1:148" ht="23" customHeight="1">
      <c r="A41" s="38" t="str">
        <f>'lookup heuristics'!A39</f>
        <v>CO2</v>
      </c>
      <c r="B41" s="39" t="str">
        <f>'lookup heuristics'!B39</f>
        <v>When an error does occur, the user can easily recover</v>
      </c>
      <c r="C41" s="73">
        <f>'lookup heuristics'!C39</f>
        <v>4</v>
      </c>
      <c r="D41" s="41">
        <f>VLOOKUP(F41,'lookup values'!A$1:E$6,3,0)</f>
        <v>4</v>
      </c>
      <c r="E41" s="41"/>
      <c r="F41" s="41" t="s">
        <v>142</v>
      </c>
      <c r="G41" s="45"/>
      <c r="H41" s="48"/>
      <c r="I41" s="109">
        <f>VLOOKUP(J41,'lookup values'!A$1:E$6,3,0)</f>
        <v>4</v>
      </c>
      <c r="J41" s="110" t="s">
        <v>142</v>
      </c>
      <c r="K41" s="49"/>
      <c r="L41" s="106">
        <f>VLOOKUP(F41,'lookup values'!A$1:F$6,4,0)</f>
        <v>0</v>
      </c>
      <c r="M41" s="106">
        <f t="shared" si="0"/>
        <v>0</v>
      </c>
    </row>
    <row r="42" spans="1:148" ht="23" customHeight="1">
      <c r="A42" s="38" t="str">
        <f>'lookup heuristics'!A40</f>
        <v>CO3</v>
      </c>
      <c r="B42" s="39" t="str">
        <f>'lookup heuristics'!B40</f>
        <v>All functions in the system work as advertised</v>
      </c>
      <c r="C42" s="73">
        <f>'lookup heuristics'!C40</f>
        <v>4</v>
      </c>
      <c r="D42" s="41">
        <f>VLOOKUP(F42,'lookup values'!A$1:E$6,3,0)</f>
        <v>4</v>
      </c>
      <c r="E42" s="41"/>
      <c r="F42" s="41" t="s">
        <v>142</v>
      </c>
      <c r="G42" s="45"/>
      <c r="H42" s="54"/>
      <c r="I42" s="109">
        <f>VLOOKUP(J42,'lookup values'!A$1:E$6,3,0)</f>
        <v>4</v>
      </c>
      <c r="J42" s="110" t="s">
        <v>142</v>
      </c>
      <c r="K42" s="55"/>
      <c r="L42" s="106">
        <f>VLOOKUP(F42,'lookup values'!A$1:F$6,4,0)</f>
        <v>0</v>
      </c>
      <c r="M42" s="106">
        <f t="shared" si="0"/>
        <v>0</v>
      </c>
    </row>
    <row r="43" spans="1:148" ht="23" customHeight="1">
      <c r="A43" s="38" t="str">
        <f>'lookup heuristics'!A41</f>
        <v>CO4</v>
      </c>
      <c r="B43" s="39" t="str">
        <f>'lookup heuristics'!B41</f>
        <v>Information or functionality can be tailored</v>
      </c>
      <c r="C43" s="73">
        <f>'lookup heuristics'!C41</f>
        <v>4</v>
      </c>
      <c r="D43" s="41">
        <f>VLOOKUP(F43,'lookup values'!A$1:E$6,3,0)</f>
        <v>4</v>
      </c>
      <c r="E43" s="41"/>
      <c r="F43" s="41" t="s">
        <v>142</v>
      </c>
      <c r="G43" s="45"/>
      <c r="H43" s="48"/>
      <c r="I43" s="109">
        <f>VLOOKUP(J43,'lookup values'!A$1:E$6,3,0)</f>
        <v>4</v>
      </c>
      <c r="J43" s="110" t="s">
        <v>142</v>
      </c>
      <c r="K43" s="49"/>
      <c r="L43" s="106">
        <f>VLOOKUP(F43,'lookup values'!A$1:F$6,4,0)</f>
        <v>0</v>
      </c>
      <c r="M43" s="106">
        <f t="shared" si="0"/>
        <v>0</v>
      </c>
    </row>
    <row r="44" spans="1:148" ht="23" customHeight="1">
      <c r="A44" s="38" t="str">
        <f>'lookup heuristics'!A42</f>
        <v>CO5</v>
      </c>
      <c r="B44" s="39" t="str">
        <f>'lookup heuristics'!B42</f>
        <v>Exits are clearly marked (a user can back out of a process if needed)</v>
      </c>
      <c r="C44" s="73">
        <f>'lookup heuristics'!C42</f>
        <v>4</v>
      </c>
      <c r="D44" s="41">
        <f>VLOOKUP(F44,'lookup values'!A$1:E$6,3,0)</f>
        <v>4</v>
      </c>
      <c r="E44" s="41"/>
      <c r="F44" s="41" t="s">
        <v>142</v>
      </c>
      <c r="G44" s="45"/>
      <c r="H44" s="54"/>
      <c r="I44" s="109">
        <f>VLOOKUP(J44,'lookup values'!A$1:E$6,3,0)</f>
        <v>4</v>
      </c>
      <c r="J44" s="110" t="s">
        <v>142</v>
      </c>
      <c r="K44" s="55"/>
      <c r="L44" s="106">
        <f>VLOOKUP(F44,'lookup values'!A$1:F$6,4,0)</f>
        <v>0</v>
      </c>
      <c r="M44" s="106">
        <f t="shared" si="0"/>
        <v>0</v>
      </c>
    </row>
    <row r="45" spans="1:148" ht="23" customHeight="1">
      <c r="A45" s="38" t="str">
        <f>'lookup heuristics'!A43</f>
        <v>CO6</v>
      </c>
      <c r="B45" s="39" t="str">
        <f>'lookup heuristics'!B43</f>
        <v>User can freely move around site as needed</v>
      </c>
      <c r="C45" s="73">
        <f>'lookup heuristics'!C43</f>
        <v>4</v>
      </c>
      <c r="D45" s="41">
        <f>VLOOKUP(F45,'lookup values'!A$1:E$6,3,0)</f>
        <v>4</v>
      </c>
      <c r="E45" s="41"/>
      <c r="F45" s="41" t="s">
        <v>142</v>
      </c>
      <c r="G45" s="45"/>
      <c r="H45" s="54"/>
      <c r="I45" s="109">
        <f>VLOOKUP(J45,'lookup values'!A$1:E$6,3,0)</f>
        <v>4</v>
      </c>
      <c r="J45" s="110" t="s">
        <v>142</v>
      </c>
      <c r="K45" s="55"/>
      <c r="L45" s="106">
        <f>VLOOKUP(F45,'lookup values'!A$1:F$6,4,0)</f>
        <v>0</v>
      </c>
      <c r="M45" s="106">
        <f t="shared" si="0"/>
        <v>0</v>
      </c>
    </row>
    <row r="46" spans="1:148" s="53" customFormat="1" ht="23" customHeight="1">
      <c r="A46" s="33" t="str">
        <f>'lookup heuristics'!A44</f>
        <v>Learnable</v>
      </c>
      <c r="B46" s="34" t="str">
        <f>'lookup heuristics'!B44</f>
        <v>Minimize the user's memory load by making objects, actions, and options visible. The user should not have to remember information from one part of the dialogue to another. Instructions for use of the system should be visible or easily retrievable whenever appropriate._x000D_(Read full article on recognition vs. recall in UX.) (Nielsen)</v>
      </c>
      <c r="C46" s="71">
        <f>'lookup heuristics'!C44</f>
        <v>12</v>
      </c>
      <c r="D46" s="72">
        <f>SUM(D47:D49)</f>
        <v>12</v>
      </c>
      <c r="E46" s="76">
        <f>D46/C46</f>
        <v>1</v>
      </c>
      <c r="F46" s="35"/>
      <c r="G46" s="50"/>
      <c r="H46" s="56"/>
      <c r="I46" s="72">
        <f>SUM(I47:I49)</f>
        <v>12</v>
      </c>
      <c r="J46" s="35"/>
      <c r="K46" s="55"/>
      <c r="L46" s="117"/>
      <c r="M46" s="118"/>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row>
    <row r="47" spans="1:148" ht="23" customHeight="1">
      <c r="A47" s="38" t="str">
        <f>'lookup heuristics'!A45</f>
        <v>L1</v>
      </c>
      <c r="B47" s="39" t="str">
        <f>'lookup heuristics'!B45</f>
        <v>System can be grasped quickly</v>
      </c>
      <c r="C47" s="73">
        <f>'lookup heuristics'!C45</f>
        <v>4</v>
      </c>
      <c r="D47" s="74">
        <v>4</v>
      </c>
      <c r="E47" s="41"/>
      <c r="F47" s="41" t="s">
        <v>142</v>
      </c>
      <c r="G47" s="45"/>
      <c r="H47" s="54"/>
      <c r="I47" s="74">
        <v>4</v>
      </c>
      <c r="J47" s="110" t="s">
        <v>142</v>
      </c>
      <c r="K47" s="55"/>
      <c r="L47" s="106">
        <f>VLOOKUP(F47,'lookup values'!A$1:F$6,4,0)</f>
        <v>0</v>
      </c>
      <c r="M47" s="106">
        <f t="shared" si="0"/>
        <v>0</v>
      </c>
    </row>
    <row r="48" spans="1:148" ht="23" customHeight="1">
      <c r="A48" s="38" t="str">
        <f>'lookup heuristics'!A46</f>
        <v>L2</v>
      </c>
      <c r="B48" s="39" t="str">
        <f>'lookup heuristics'!B46</f>
        <v>A help section is accessible for all point of the site (as needed) (Even though it is better if the system can be used without documentation, it may be necessary to provide help and documentation. Any such information should be easy to search, focused on the user's task, list concrete steps to be carried out, and not be too large.)</v>
      </c>
      <c r="C48" s="73">
        <f>'lookup heuristics'!C46</f>
        <v>4</v>
      </c>
      <c r="D48" s="74">
        <v>4</v>
      </c>
      <c r="E48" s="41"/>
      <c r="F48" s="41" t="s">
        <v>142</v>
      </c>
      <c r="G48" s="45"/>
      <c r="H48" s="54"/>
      <c r="I48" s="74">
        <v>4</v>
      </c>
      <c r="J48" s="110" t="s">
        <v>142</v>
      </c>
      <c r="K48" s="55"/>
      <c r="L48" s="106">
        <f>VLOOKUP(F48,'lookup values'!A$1:F$6,4,0)</f>
        <v>0</v>
      </c>
      <c r="M48" s="106">
        <f t="shared" si="0"/>
        <v>0</v>
      </c>
    </row>
    <row r="49" spans="1:148" ht="23" customHeight="1">
      <c r="A49" s="38" t="str">
        <f>'lookup heuristics'!A47</f>
        <v>L3</v>
      </c>
      <c r="B49" s="39" t="str">
        <f>'lookup heuristics'!B47</f>
        <v>Site functions, once learned, behave consistently enough to be predictable</v>
      </c>
      <c r="C49" s="73">
        <f>'lookup heuristics'!C47</f>
        <v>4</v>
      </c>
      <c r="D49" s="74">
        <v>4</v>
      </c>
      <c r="E49" s="41"/>
      <c r="F49" s="41" t="s">
        <v>142</v>
      </c>
      <c r="G49" s="45"/>
      <c r="H49" s="54"/>
      <c r="I49" s="74">
        <v>4</v>
      </c>
      <c r="J49" s="110" t="s">
        <v>142</v>
      </c>
      <c r="K49" s="55"/>
      <c r="L49" s="106">
        <f>VLOOKUP(F49,'lookup values'!A$1:F$6,4,0)</f>
        <v>0</v>
      </c>
      <c r="M49" s="106">
        <f t="shared" si="0"/>
        <v>0</v>
      </c>
    </row>
    <row r="50" spans="1:148" s="53" customFormat="1" ht="23" customHeight="1">
      <c r="A50" s="33" t="str">
        <f>'lookup heuristics'!A48</f>
        <v>Overall Aesthetics</v>
      </c>
      <c r="B50" s="34" t="str">
        <f>'lookup heuristics'!B48</f>
        <v>The UI should not contain information which is irrelevant or rarely needed. Every extra unit of information in a dialogue competes with the relevant units of information and diminishes their relative visibility. (Nielsen)</v>
      </c>
      <c r="C50" s="71">
        <f>'lookup heuristics'!C48</f>
        <v>44</v>
      </c>
      <c r="D50" s="72">
        <f>SUM(D51:D61)</f>
        <v>44</v>
      </c>
      <c r="E50" s="76">
        <f>D50/C50</f>
        <v>1</v>
      </c>
      <c r="F50" s="35"/>
      <c r="G50" s="50"/>
      <c r="H50" s="57"/>
      <c r="I50" s="72">
        <f>SUM(I51:I61)</f>
        <v>44</v>
      </c>
      <c r="J50" s="35"/>
      <c r="K50" s="49"/>
      <c r="L50" s="117"/>
      <c r="M50" s="118"/>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row>
    <row r="51" spans="1:148" ht="23" customHeight="1">
      <c r="A51" s="38" t="str">
        <f>'lookup heuristics'!A49</f>
        <v>OA1</v>
      </c>
      <c r="B51" s="39" t="str">
        <f>'lookup heuristics'!B49</f>
        <v>The UI is not cluttered, creating a streamlined experience</v>
      </c>
      <c r="C51" s="73">
        <f>'lookup heuristics'!C49</f>
        <v>4</v>
      </c>
      <c r="D51" s="41">
        <f>VLOOKUP(F51,'lookup values'!A$1:E$6,3,0)</f>
        <v>4</v>
      </c>
      <c r="E51" s="41"/>
      <c r="F51" s="41" t="s">
        <v>142</v>
      </c>
      <c r="G51" s="45"/>
      <c r="H51" s="54"/>
      <c r="I51" s="74">
        <v>4</v>
      </c>
      <c r="J51" s="110" t="s">
        <v>142</v>
      </c>
      <c r="K51" s="55"/>
      <c r="L51" s="106">
        <f>VLOOKUP(F51,'lookup values'!A$1:F$6,4,0)</f>
        <v>0</v>
      </c>
      <c r="M51" s="106">
        <f t="shared" si="0"/>
        <v>0</v>
      </c>
    </row>
    <row r="52" spans="1:148" ht="23" customHeight="1">
      <c r="A52" s="38" t="str">
        <f>'lookup heuristics'!A50</f>
        <v>OA2</v>
      </c>
      <c r="B52" s="39" t="str">
        <f>'lookup heuristics'!B50</f>
        <v>The graphics or images support the content, they do not compete for attention</v>
      </c>
      <c r="C52" s="73">
        <f>'lookup heuristics'!C50</f>
        <v>4</v>
      </c>
      <c r="D52" s="41">
        <f>VLOOKUP(F52,'lookup values'!A$1:E$6,3,0)</f>
        <v>4</v>
      </c>
      <c r="E52" s="41"/>
      <c r="F52" s="41" t="s">
        <v>142</v>
      </c>
      <c r="G52" s="45"/>
      <c r="H52" s="54"/>
      <c r="I52" s="74">
        <v>4</v>
      </c>
      <c r="J52" s="111" t="s">
        <v>142</v>
      </c>
      <c r="K52" s="55"/>
      <c r="L52" s="106">
        <f>VLOOKUP(F52,'lookup values'!A$1:F$6,4,0)</f>
        <v>0</v>
      </c>
      <c r="M52" s="106">
        <f t="shared" si="0"/>
        <v>0</v>
      </c>
    </row>
    <row r="53" spans="1:148" ht="23" customHeight="1">
      <c r="A53" s="38" t="str">
        <f>'lookup heuristics'!A51</f>
        <v>OA3</v>
      </c>
      <c r="B53" s="39" t="str">
        <f>'lookup heuristics'!B51</f>
        <v>Spacing and fonts are consistent from page to page</v>
      </c>
      <c r="C53" s="73">
        <f>'lookup heuristics'!C51</f>
        <v>4</v>
      </c>
      <c r="D53" s="41">
        <f>VLOOKUP(F53,'lookup values'!A$1:E$6,3,0)</f>
        <v>4</v>
      </c>
      <c r="E53" s="41"/>
      <c r="F53" s="41" t="s">
        <v>142</v>
      </c>
      <c r="G53" s="45"/>
      <c r="H53" s="54"/>
      <c r="I53" s="74">
        <v>4</v>
      </c>
      <c r="J53" s="111" t="s">
        <v>142</v>
      </c>
      <c r="K53" s="55"/>
      <c r="L53" s="106">
        <f>VLOOKUP(F53,'lookup values'!A$1:F$6,4,0)</f>
        <v>0</v>
      </c>
      <c r="M53" s="106">
        <f t="shared" si="0"/>
        <v>0</v>
      </c>
    </row>
    <row r="54" spans="1:148" ht="23" customHeight="1">
      <c r="A54" s="38" t="str">
        <f>'lookup heuristics'!A52</f>
        <v>OA4</v>
      </c>
      <c r="B54" s="39" t="str">
        <f>'lookup heuristics'!B52</f>
        <v>All pages have appropriate titles</v>
      </c>
      <c r="C54" s="73">
        <f>'lookup heuristics'!C52</f>
        <v>4</v>
      </c>
      <c r="D54" s="41">
        <f>VLOOKUP(F54,'lookup values'!A$1:E$6,3,0)</f>
        <v>4</v>
      </c>
      <c r="E54" s="41"/>
      <c r="F54" s="41" t="s">
        <v>142</v>
      </c>
      <c r="G54" s="45"/>
      <c r="H54" s="54"/>
      <c r="I54" s="74">
        <v>4</v>
      </c>
      <c r="J54" s="111" t="s">
        <v>142</v>
      </c>
      <c r="K54" s="55"/>
      <c r="L54" s="106">
        <f>VLOOKUP(F54,'lookup values'!A$1:F$6,4,0)</f>
        <v>0</v>
      </c>
      <c r="M54" s="106">
        <f t="shared" si="0"/>
        <v>0</v>
      </c>
    </row>
    <row r="55" spans="1:148" ht="23" customHeight="1">
      <c r="A55" s="38" t="str">
        <f>'lookup heuristics'!A53</f>
        <v>OA5</v>
      </c>
      <c r="B55" s="39" t="str">
        <f>'lookup heuristics'!B53</f>
        <v>Main content sections have stronger headers than sub or supporting content</v>
      </c>
      <c r="C55" s="73">
        <f>'lookup heuristics'!C53</f>
        <v>4</v>
      </c>
      <c r="D55" s="41">
        <f>VLOOKUP(F55,'lookup values'!A$1:E$6,3,0)</f>
        <v>4</v>
      </c>
      <c r="E55" s="41"/>
      <c r="F55" s="41" t="s">
        <v>142</v>
      </c>
      <c r="G55" s="45"/>
      <c r="H55" s="54"/>
      <c r="I55" s="74">
        <v>4</v>
      </c>
      <c r="J55" s="111" t="s">
        <v>142</v>
      </c>
      <c r="K55" s="55"/>
      <c r="L55" s="106">
        <f>VLOOKUP(F55,'lookup values'!A$1:F$6,4,0)</f>
        <v>0</v>
      </c>
      <c r="M55" s="106">
        <f t="shared" si="0"/>
        <v>0</v>
      </c>
    </row>
    <row r="56" spans="1:148" ht="23" customHeight="1">
      <c r="A56" s="38" t="str">
        <f>'lookup heuristics'!A54</f>
        <v>OA6</v>
      </c>
      <c r="B56" s="39" t="str">
        <f>'lookup heuristics'!B54</f>
        <v>Messages (e.g. error alerts, directions) are displayed in a consistent area of the site</v>
      </c>
      <c r="C56" s="73">
        <f>'lookup heuristics'!C54</f>
        <v>4</v>
      </c>
      <c r="D56" s="41">
        <f>VLOOKUP(F56,'lookup values'!A$1:E$6,3,0)</f>
        <v>4</v>
      </c>
      <c r="E56" s="41"/>
      <c r="F56" s="41" t="s">
        <v>142</v>
      </c>
      <c r="G56" s="45"/>
      <c r="H56" s="58"/>
      <c r="I56" s="74">
        <v>4</v>
      </c>
      <c r="J56" s="111" t="s">
        <v>142</v>
      </c>
      <c r="K56" s="59"/>
      <c r="L56" s="106">
        <f>VLOOKUP(F56,'lookup values'!A$1:F$6,4,0)</f>
        <v>0</v>
      </c>
      <c r="M56" s="106">
        <f t="shared" si="0"/>
        <v>0</v>
      </c>
    </row>
    <row r="57" spans="1:148" ht="23" customHeight="1">
      <c r="A57" s="38" t="str">
        <f>'lookup heuristics'!A55</f>
        <v>OA7</v>
      </c>
      <c r="B57" s="39" t="str">
        <f>'lookup heuristics'!B55</f>
        <v>Truven 2.0 logo is used correctly</v>
      </c>
      <c r="C57" s="73">
        <f>'lookup heuristics'!C55</f>
        <v>4</v>
      </c>
      <c r="D57" s="41">
        <f>VLOOKUP(F57,'lookup values'!A$1:E$6,3,0)</f>
        <v>4</v>
      </c>
      <c r="E57" s="41"/>
      <c r="F57" s="41" t="s">
        <v>142</v>
      </c>
      <c r="G57" s="45"/>
      <c r="H57" s="54"/>
      <c r="I57" s="74">
        <v>4</v>
      </c>
      <c r="J57" s="111" t="s">
        <v>142</v>
      </c>
      <c r="K57" s="55"/>
      <c r="L57" s="106">
        <f>VLOOKUP(F57,'lookup values'!A$1:F$6,4,0)</f>
        <v>0</v>
      </c>
      <c r="M57" s="106">
        <f t="shared" si="0"/>
        <v>0</v>
      </c>
    </row>
    <row r="58" spans="1:148" ht="23" customHeight="1">
      <c r="A58" s="38" t="str">
        <f>'lookup heuristics'!A56</f>
        <v>OA8</v>
      </c>
      <c r="B58" s="39" t="str">
        <f>'lookup heuristics'!B56</f>
        <v>A Truven 2.0 color scheme is present</v>
      </c>
      <c r="C58" s="73">
        <f>'lookup heuristics'!C56</f>
        <v>4</v>
      </c>
      <c r="D58" s="41">
        <f>VLOOKUP(F58,'lookup values'!A$1:E$6,3,0)</f>
        <v>4</v>
      </c>
      <c r="E58" s="41"/>
      <c r="F58" s="41" t="s">
        <v>142</v>
      </c>
      <c r="G58" s="45"/>
      <c r="H58" s="54"/>
      <c r="I58" s="74">
        <v>4</v>
      </c>
      <c r="J58" s="111" t="s">
        <v>142</v>
      </c>
      <c r="K58" s="55"/>
      <c r="L58" s="106">
        <f>VLOOKUP(F58,'lookup values'!A$1:F$6,4,0)</f>
        <v>0</v>
      </c>
      <c r="M58" s="106">
        <f t="shared" si="0"/>
        <v>0</v>
      </c>
    </row>
    <row r="59" spans="1:148" ht="23" customHeight="1">
      <c r="A59" s="38" t="str">
        <f>'lookup heuristics'!A57</f>
        <v>OA9</v>
      </c>
      <c r="B59" s="39" t="str">
        <f>'lookup heuristics'!B57</f>
        <v>Navigation system is based on the Truven standard</v>
      </c>
      <c r="C59" s="73">
        <f>'lookup heuristics'!C57</f>
        <v>4</v>
      </c>
      <c r="D59" s="41">
        <f>VLOOKUP(F59,'lookup values'!A$1:E$6,3,0)</f>
        <v>4</v>
      </c>
      <c r="E59" s="41"/>
      <c r="F59" s="41" t="s">
        <v>142</v>
      </c>
      <c r="G59" s="45"/>
      <c r="H59" s="54"/>
      <c r="I59" s="74">
        <v>4</v>
      </c>
      <c r="J59" s="111" t="s">
        <v>142</v>
      </c>
      <c r="K59" s="55"/>
      <c r="L59" s="106">
        <f>VLOOKUP(F59,'lookup values'!A$1:F$6,4,0)</f>
        <v>0</v>
      </c>
      <c r="M59" s="106">
        <f t="shared" si="0"/>
        <v>0</v>
      </c>
    </row>
    <row r="60" spans="1:148" ht="23" customHeight="1">
      <c r="A60" s="38" t="str">
        <f>'lookup heuristics'!A58</f>
        <v>OA10</v>
      </c>
      <c r="B60" s="39" t="str">
        <f>'lookup heuristics'!B58</f>
        <v>Truven 2.0 Iconography is present</v>
      </c>
      <c r="C60" s="73">
        <f>'lookup heuristics'!C58</f>
        <v>4</v>
      </c>
      <c r="D60" s="41">
        <f>VLOOKUP(F60,'lookup values'!A$1:E$6,3,0)</f>
        <v>4</v>
      </c>
      <c r="E60" s="41"/>
      <c r="F60" s="41" t="s">
        <v>142</v>
      </c>
      <c r="G60" s="45"/>
      <c r="H60" s="54"/>
      <c r="I60" s="74">
        <v>4</v>
      </c>
      <c r="J60" s="111" t="s">
        <v>142</v>
      </c>
      <c r="K60" s="55"/>
      <c r="L60" s="106">
        <f>VLOOKUP(F60,'lookup values'!A$1:F$6,4,0)</f>
        <v>0</v>
      </c>
      <c r="M60" s="106">
        <f t="shared" si="0"/>
        <v>0</v>
      </c>
    </row>
    <row r="61" spans="1:148" ht="23" customHeight="1">
      <c r="A61" s="38" t="str">
        <f>'lookup heuristics'!A59</f>
        <v>OA11</v>
      </c>
      <c r="B61" s="39" t="str">
        <f>'lookup heuristics'!B59</f>
        <v>UI controls are based on the Truven standard</v>
      </c>
      <c r="C61" s="73">
        <f>'lookup heuristics'!C59</f>
        <v>4</v>
      </c>
      <c r="D61" s="41">
        <f>VLOOKUP(F61,'lookup values'!A$1:E$6,3,0)</f>
        <v>4</v>
      </c>
      <c r="E61" s="41"/>
      <c r="F61" s="41" t="s">
        <v>142</v>
      </c>
      <c r="G61" s="40"/>
      <c r="H61" s="60"/>
      <c r="I61" s="74">
        <v>4</v>
      </c>
      <c r="J61" s="111" t="s">
        <v>142</v>
      </c>
      <c r="K61" s="61"/>
      <c r="L61" s="106">
        <f>VLOOKUP(F61,'lookup values'!A$1:F$6,4,0)</f>
        <v>0</v>
      </c>
      <c r="M61" s="106">
        <f t="shared" si="0"/>
        <v>0</v>
      </c>
    </row>
    <row r="62" spans="1:148" s="53" customFormat="1" ht="23" customHeight="1">
      <c r="A62" s="33" t="str">
        <f>'lookup heuristics'!A60</f>
        <v xml:space="preserve">Persuasive Design </v>
      </c>
      <c r="B62" s="34">
        <f>'lookup heuristics'!B60</f>
        <v>0</v>
      </c>
      <c r="C62" s="71">
        <f>'lookup heuristics'!C60</f>
        <v>24</v>
      </c>
      <c r="D62" s="72">
        <f>SUM(D63:D68)</f>
        <v>24</v>
      </c>
      <c r="E62" s="76">
        <f>D62/C62</f>
        <v>1</v>
      </c>
      <c r="F62" s="35"/>
      <c r="G62" s="35"/>
      <c r="H62" s="62"/>
      <c r="I62" s="72">
        <f>SUM(I63:I68)</f>
        <v>24</v>
      </c>
      <c r="J62" s="35"/>
      <c r="K62" s="61"/>
      <c r="L62" s="117"/>
      <c r="M62" s="118"/>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row>
    <row r="63" spans="1:148" ht="23" customHeight="1">
      <c r="A63" s="38" t="str">
        <f>'lookup heuristics'!A61</f>
        <v>P1</v>
      </c>
      <c r="B63" s="39" t="str">
        <f>'lookup heuristics'!B61</f>
        <v>The motivation matches the desired change in behavior</v>
      </c>
      <c r="C63" s="73">
        <f>'lookup heuristics'!C61</f>
        <v>4</v>
      </c>
      <c r="D63" s="41">
        <f>VLOOKUP(F63,'lookup values'!A$1:E$6,3,0)</f>
        <v>4</v>
      </c>
      <c r="E63" s="41"/>
      <c r="F63" s="41" t="s">
        <v>142</v>
      </c>
      <c r="G63" s="40"/>
      <c r="H63" s="60"/>
      <c r="I63" s="74">
        <v>4</v>
      </c>
      <c r="J63" s="41" t="s">
        <v>142</v>
      </c>
      <c r="K63" s="61"/>
      <c r="L63" s="106">
        <f>VLOOKUP(F63,'lookup values'!A$1:F$6,4,0)</f>
        <v>0</v>
      </c>
      <c r="M63" s="106">
        <f t="shared" si="0"/>
        <v>0</v>
      </c>
    </row>
    <row r="64" spans="1:148" ht="23" customHeight="1">
      <c r="A64" s="38" t="str">
        <f>'lookup heuristics'!A62</f>
        <v>P2</v>
      </c>
      <c r="B64" s="39" t="str">
        <f>'lookup heuristics'!B62</f>
        <v>It is simple for the user to engage in the new behavior (the user has the ability to engage in this behavior)</v>
      </c>
      <c r="C64" s="73">
        <f>'lookup heuristics'!C62</f>
        <v>4</v>
      </c>
      <c r="D64" s="41">
        <f>VLOOKUP(F64,'lookup values'!A$1:E$6,3,0)</f>
        <v>4</v>
      </c>
      <c r="E64" s="41"/>
      <c r="F64" s="41" t="s">
        <v>142</v>
      </c>
      <c r="G64" s="40"/>
      <c r="H64" s="60"/>
      <c r="I64" s="74">
        <v>4</v>
      </c>
      <c r="J64" s="41" t="s">
        <v>142</v>
      </c>
      <c r="K64" s="61"/>
      <c r="L64" s="106">
        <f>VLOOKUP(F64,'lookup values'!A$1:F$6,4,0)</f>
        <v>0</v>
      </c>
      <c r="M64" s="106">
        <f t="shared" si="0"/>
        <v>0</v>
      </c>
    </row>
    <row r="65" spans="1:18" ht="23" customHeight="1">
      <c r="A65" s="38" t="str">
        <f>'lookup heuristics'!A63</f>
        <v>P3</v>
      </c>
      <c r="B65" s="39" t="str">
        <f>'lookup heuristics'!B63</f>
        <v>The user has time for this new behavior</v>
      </c>
      <c r="C65" s="73">
        <f>'lookup heuristics'!C63</f>
        <v>4</v>
      </c>
      <c r="D65" s="41">
        <f>VLOOKUP(F65,'lookup values'!A$1:E$6,3,0)</f>
        <v>4</v>
      </c>
      <c r="E65" s="41"/>
      <c r="F65" s="41" t="s">
        <v>142</v>
      </c>
      <c r="G65" s="40"/>
      <c r="H65" s="60"/>
      <c r="I65" s="74">
        <v>4</v>
      </c>
      <c r="J65" s="41" t="s">
        <v>142</v>
      </c>
      <c r="K65" s="61"/>
      <c r="L65" s="106">
        <f>VLOOKUP(F65,'lookup values'!A$1:F$6,4,0)</f>
        <v>0</v>
      </c>
      <c r="M65" s="106">
        <f t="shared" si="0"/>
        <v>0</v>
      </c>
    </row>
    <row r="66" spans="1:18" ht="23" customHeight="1">
      <c r="A66" s="38" t="str">
        <f>'lookup heuristics'!A64</f>
        <v>P4</v>
      </c>
      <c r="B66" s="39" t="str">
        <f>'lookup heuristics'!B64</f>
        <v>The new behavior complies with the segments simplicity profile.</v>
      </c>
      <c r="C66" s="73">
        <f>'lookup heuristics'!C64</f>
        <v>4</v>
      </c>
      <c r="D66" s="41">
        <f>VLOOKUP(F66,'lookup values'!A$1:E$6,3,0)</f>
        <v>4</v>
      </c>
      <c r="E66" s="41"/>
      <c r="F66" s="41" t="s">
        <v>142</v>
      </c>
      <c r="G66" s="40"/>
      <c r="H66" s="60"/>
      <c r="I66" s="74">
        <v>4</v>
      </c>
      <c r="J66" s="41" t="s">
        <v>142</v>
      </c>
      <c r="K66" s="61"/>
      <c r="L66" s="106">
        <f>VLOOKUP(F66,'lookup values'!A$1:F$6,4,0)</f>
        <v>0</v>
      </c>
      <c r="M66" s="106">
        <f t="shared" si="0"/>
        <v>0</v>
      </c>
    </row>
    <row r="67" spans="1:18" ht="23" customHeight="1">
      <c r="A67" s="63" t="str">
        <f>'lookup heuristics'!A65</f>
        <v>P5</v>
      </c>
      <c r="B67" s="64" t="str">
        <f>'lookup heuristics'!B65</f>
        <v>A trigger is used</v>
      </c>
      <c r="C67" s="75">
        <f>'lookup heuristics'!C65</f>
        <v>4</v>
      </c>
      <c r="D67" s="41">
        <f>VLOOKUP(F67,'lookup values'!A$1:E$6,3,0)</f>
        <v>4</v>
      </c>
      <c r="E67" s="41"/>
      <c r="F67" s="41" t="s">
        <v>142</v>
      </c>
      <c r="G67" s="40"/>
      <c r="H67" s="60"/>
      <c r="I67" s="74">
        <v>4</v>
      </c>
      <c r="J67" s="41" t="s">
        <v>142</v>
      </c>
      <c r="K67" s="61"/>
      <c r="L67" s="106">
        <f>VLOOKUP(F67,'lookup values'!A$1:F$6,4,0)</f>
        <v>0</v>
      </c>
      <c r="M67" s="106">
        <f t="shared" si="0"/>
        <v>0</v>
      </c>
    </row>
    <row r="68" spans="1:18" ht="23" customHeight="1">
      <c r="A68" s="63" t="str">
        <f>'lookup heuristics'!A66</f>
        <v>P6</v>
      </c>
      <c r="B68" s="64" t="str">
        <f>'lookup heuristics'!B66</f>
        <v>The trigger matches the type of behavior desired</v>
      </c>
      <c r="C68" s="75">
        <f>'lookup heuristics'!C66</f>
        <v>4</v>
      </c>
      <c r="D68" s="41">
        <f>VLOOKUP(F68,'lookup values'!A$1:E$6,3,0)</f>
        <v>4</v>
      </c>
      <c r="E68" s="41"/>
      <c r="F68" s="41" t="s">
        <v>142</v>
      </c>
      <c r="G68" s="40"/>
      <c r="H68" s="60"/>
      <c r="I68" s="74">
        <v>4</v>
      </c>
      <c r="J68" s="41" t="s">
        <v>142</v>
      </c>
      <c r="K68" s="61"/>
      <c r="L68" s="106">
        <f>VLOOKUP(F68,'lookup values'!A$1:F$6,4,0)</f>
        <v>0</v>
      </c>
      <c r="M68" s="106">
        <f t="shared" si="0"/>
        <v>0</v>
      </c>
    </row>
    <row r="69" spans="1:18" ht="23" customHeight="1">
      <c r="A69" s="92"/>
      <c r="B69" s="93"/>
      <c r="C69" s="94"/>
      <c r="D69" s="94"/>
      <c r="E69" s="94"/>
      <c r="F69" s="94"/>
      <c r="G69" s="61"/>
      <c r="H69" s="61"/>
      <c r="I69" s="94"/>
      <c r="J69" s="94"/>
      <c r="K69" s="61"/>
      <c r="L69" s="117"/>
      <c r="M69" s="118"/>
      <c r="N69" s="77"/>
      <c r="O69" s="77"/>
      <c r="P69" s="77"/>
      <c r="Q69" s="77"/>
      <c r="R69" s="77"/>
    </row>
    <row r="70" spans="1:18" s="77" customFormat="1" ht="23" customHeight="1">
      <c r="A70" s="78"/>
      <c r="B70" s="95" t="s">
        <v>157</v>
      </c>
      <c r="C70" s="79"/>
      <c r="D70" s="79"/>
      <c r="E70" s="80"/>
      <c r="F70" s="79"/>
      <c r="G70" s="81"/>
      <c r="H70" s="81"/>
      <c r="I70" s="79"/>
      <c r="J70" s="79"/>
      <c r="K70" s="61"/>
      <c r="L70" s="108"/>
      <c r="M70" s="106">
        <f t="shared" ref="M70:M74" si="1">IF(N70="Planned", L70,0)</f>
        <v>0</v>
      </c>
    </row>
    <row r="71" spans="1:18" s="77" customFormat="1" ht="23" customHeight="1">
      <c r="A71" s="82"/>
      <c r="B71" s="83" t="s">
        <v>158</v>
      </c>
      <c r="C71" s="84"/>
      <c r="D71" s="84"/>
      <c r="E71" s="85"/>
      <c r="F71" s="84" t="s">
        <v>145</v>
      </c>
      <c r="G71" s="86"/>
      <c r="H71" s="86"/>
      <c r="I71" s="84"/>
      <c r="J71" s="84"/>
      <c r="K71" s="61"/>
      <c r="L71" s="106">
        <f>VLOOKUP(F71,'lookup values'!A$1:F$6,4,0)</f>
        <v>3</v>
      </c>
      <c r="M71" s="106">
        <f t="shared" si="1"/>
        <v>0</v>
      </c>
    </row>
    <row r="72" spans="1:18" s="77" customFormat="1" ht="23" customHeight="1">
      <c r="A72" s="82"/>
      <c r="B72" s="83" t="s">
        <v>152</v>
      </c>
      <c r="C72" s="84"/>
      <c r="D72" s="84"/>
      <c r="E72" s="85"/>
      <c r="F72" s="84" t="s">
        <v>145</v>
      </c>
      <c r="G72" s="86"/>
      <c r="H72" s="86"/>
      <c r="I72" s="84"/>
      <c r="J72" s="84"/>
      <c r="K72" s="61"/>
      <c r="L72" s="106">
        <f>VLOOKUP(F72,'lookup values'!A$1:F$6,4,0)</f>
        <v>3</v>
      </c>
      <c r="M72" s="106">
        <f t="shared" si="1"/>
        <v>0</v>
      </c>
    </row>
    <row r="73" spans="1:18" s="77" customFormat="1" ht="23" customHeight="1">
      <c r="A73" s="82"/>
      <c r="B73" s="83" t="s">
        <v>159</v>
      </c>
      <c r="C73" s="84"/>
      <c r="D73" s="84"/>
      <c r="E73" s="85"/>
      <c r="F73" s="84" t="s">
        <v>145</v>
      </c>
      <c r="G73" s="86"/>
      <c r="H73" s="86"/>
      <c r="I73" s="84"/>
      <c r="J73" s="84"/>
      <c r="K73" s="61"/>
      <c r="L73" s="106">
        <f>VLOOKUP(F73,'lookup values'!A$1:F$6,4,0)</f>
        <v>3</v>
      </c>
      <c r="M73" s="106">
        <f t="shared" si="1"/>
        <v>0</v>
      </c>
    </row>
    <row r="74" spans="1:18" s="77" customFormat="1" ht="23" customHeight="1">
      <c r="A74" s="87"/>
      <c r="B74" s="88" t="s">
        <v>174</v>
      </c>
      <c r="C74" s="89"/>
      <c r="D74" s="89"/>
      <c r="E74" s="90"/>
      <c r="F74" s="89" t="s">
        <v>145</v>
      </c>
      <c r="G74" s="91"/>
      <c r="H74" s="91"/>
      <c r="I74" s="89"/>
      <c r="J74" s="89"/>
      <c r="K74" s="61"/>
      <c r="L74" s="106">
        <f>VLOOKUP(F74,'lookup values'!A$1:F$6,4,0)</f>
        <v>3</v>
      </c>
      <c r="M74" s="106">
        <f t="shared" si="1"/>
        <v>0</v>
      </c>
    </row>
    <row r="75" spans="1:18" s="97" customFormat="1" ht="23" customHeight="1">
      <c r="A75" s="96"/>
      <c r="B75" s="98" t="s">
        <v>156</v>
      </c>
      <c r="C75" s="99">
        <f>C62+C50+C39+C31+C14+C10+C4+C27</f>
        <v>212</v>
      </c>
      <c r="D75" s="99">
        <f>D62+D50+D39+D31+D14+D10+D4+D27</f>
        <v>212</v>
      </c>
      <c r="E75" s="100">
        <f>D75/C75</f>
        <v>1</v>
      </c>
      <c r="F75" s="99"/>
      <c r="G75" s="99"/>
      <c r="H75" s="99"/>
      <c r="I75" s="99">
        <f>I62+I50+I39+I31+I14+I10+I4+I27</f>
        <v>212</v>
      </c>
      <c r="J75" s="99"/>
      <c r="K75" s="99"/>
      <c r="L75" s="101">
        <f>SUM(L5:L74)</f>
        <v>12</v>
      </c>
      <c r="M75" s="101">
        <f>SUM(M5:M74)</f>
        <v>0</v>
      </c>
    </row>
    <row r="76" spans="1:18" s="105" customFormat="1" ht="23" customHeight="1">
      <c r="A76" s="102"/>
      <c r="B76" s="103" t="s">
        <v>62</v>
      </c>
      <c r="C76" s="103">
        <f>C75</f>
        <v>212</v>
      </c>
      <c r="D76" s="103">
        <f>D75</f>
        <v>212</v>
      </c>
      <c r="E76" s="103">
        <f>E75</f>
        <v>1</v>
      </c>
      <c r="F76" s="103"/>
      <c r="G76" s="104"/>
      <c r="H76" s="104"/>
      <c r="I76" s="103">
        <f>I75</f>
        <v>212</v>
      </c>
      <c r="J76" s="103"/>
      <c r="K76" s="104"/>
      <c r="L76" s="103">
        <f>L75</f>
        <v>12</v>
      </c>
      <c r="M76" s="103">
        <f>M75</f>
        <v>0</v>
      </c>
    </row>
    <row r="77" spans="1:18" ht="23" customHeight="1">
      <c r="K77" s="2"/>
    </row>
    <row r="78" spans="1:18" ht="23" customHeight="1">
      <c r="K78" s="2"/>
      <c r="L78" s="31"/>
      <c r="M78" s="31"/>
    </row>
    <row r="79" spans="1:18" ht="23" customHeight="1">
      <c r="D79" s="31" t="s">
        <v>168</v>
      </c>
      <c r="G79" s="31">
        <f>L76-M76</f>
        <v>12</v>
      </c>
      <c r="I79" s="119"/>
      <c r="K79" s="2"/>
      <c r="L79" s="31"/>
    </row>
    <row r="80" spans="1:18" ht="23" customHeight="1">
      <c r="K80" s="2"/>
      <c r="L80" s="31"/>
      <c r="M80" s="31"/>
    </row>
    <row r="81" spans="11:13" ht="23" customHeight="1">
      <c r="K81" s="2"/>
      <c r="L81" s="31"/>
      <c r="M81" s="31"/>
    </row>
    <row r="82" spans="11:13" ht="23" customHeight="1">
      <c r="K82" s="2"/>
      <c r="L82" s="31"/>
      <c r="M82" s="31"/>
    </row>
    <row r="83" spans="11:13" ht="23" customHeight="1">
      <c r="K83" s="2"/>
      <c r="L83" s="3"/>
      <c r="M83" s="3"/>
    </row>
    <row r="84" spans="11:13" ht="23" customHeight="1">
      <c r="K84" s="2"/>
      <c r="L84" s="3"/>
      <c r="M84" s="3"/>
    </row>
    <row r="85" spans="11:13" s="3" customFormat="1" ht="23" customHeight="1"/>
    <row r="86" spans="11:13" s="3" customFormat="1" ht="23" customHeight="1"/>
    <row r="87" spans="11:13" s="3" customFormat="1" ht="23" customHeight="1"/>
    <row r="88" spans="11:13" s="3" customFormat="1" ht="23" customHeight="1"/>
    <row r="89" spans="11:13" s="3" customFormat="1" ht="23" customHeight="1"/>
    <row r="90" spans="11:13" s="3" customFormat="1" ht="23" customHeight="1"/>
    <row r="91" spans="11:13" s="3" customFormat="1" ht="23" customHeight="1"/>
    <row r="92" spans="11:13" s="3" customFormat="1" ht="23" customHeight="1"/>
    <row r="93" spans="11:13" s="3" customFormat="1" ht="23" customHeight="1"/>
    <row r="94" spans="11:13" s="3" customFormat="1" ht="23" customHeight="1"/>
    <row r="95" spans="11:13" s="3" customFormat="1" ht="23" customHeight="1"/>
    <row r="96" spans="11:13" s="3" customFormat="1" ht="23" customHeight="1"/>
    <row r="97" s="3" customFormat="1" ht="23" customHeight="1"/>
    <row r="98" s="3" customFormat="1" ht="23" customHeight="1"/>
    <row r="99" s="3" customFormat="1" ht="23" customHeight="1"/>
    <row r="100" s="3" customFormat="1" ht="23" customHeight="1"/>
    <row r="101" s="3" customFormat="1" ht="23" customHeight="1"/>
    <row r="102" s="3" customFormat="1" ht="23" customHeight="1"/>
    <row r="103" s="3" customFormat="1" ht="23" customHeight="1"/>
    <row r="104" s="3" customFormat="1" ht="23" customHeight="1"/>
    <row r="105" s="3" customFormat="1" ht="23" customHeight="1"/>
    <row r="106" s="3" customFormat="1" ht="23" customHeight="1"/>
    <row r="107" s="3" customFormat="1" ht="23" customHeight="1"/>
    <row r="108" s="3" customFormat="1" ht="23" customHeight="1"/>
    <row r="109" s="3" customFormat="1" ht="23" customHeight="1"/>
    <row r="110" s="3" customFormat="1" ht="23" customHeight="1"/>
    <row r="111" s="3" customFormat="1" ht="23" customHeight="1"/>
    <row r="112" s="3" customFormat="1" ht="23" customHeight="1"/>
    <row r="113" s="3" customFormat="1" ht="23" customHeight="1"/>
    <row r="114" s="3" customFormat="1" ht="23" customHeight="1"/>
    <row r="115" s="3" customFormat="1" ht="23" customHeight="1"/>
    <row r="116" s="3" customFormat="1" ht="23" customHeight="1"/>
    <row r="117" s="3" customFormat="1" ht="23" customHeight="1"/>
    <row r="118" s="3" customFormat="1" ht="23" customHeight="1"/>
    <row r="119" s="3" customFormat="1" ht="23" customHeight="1"/>
    <row r="120" s="3" customFormat="1" ht="23" customHeight="1"/>
    <row r="121" s="3" customFormat="1" ht="23" customHeight="1"/>
    <row r="122" s="3" customFormat="1" ht="23" customHeight="1"/>
    <row r="123" s="3" customFormat="1" ht="23" customHeight="1"/>
    <row r="124" s="3" customFormat="1" ht="23" customHeight="1"/>
    <row r="125" s="3" customFormat="1" ht="23" customHeight="1"/>
    <row r="126" s="3" customFormat="1" ht="23" customHeight="1"/>
    <row r="127" s="3" customFormat="1" ht="23" customHeight="1"/>
    <row r="128" s="3" customFormat="1" ht="23" customHeight="1"/>
    <row r="129" s="3" customFormat="1" ht="23" customHeight="1"/>
    <row r="130" s="3" customFormat="1" ht="23" customHeight="1"/>
    <row r="131" s="3" customFormat="1" ht="23" customHeight="1"/>
    <row r="132" s="3" customFormat="1" ht="23" customHeight="1"/>
    <row r="133" s="3" customFormat="1" ht="23" customHeight="1"/>
    <row r="134" s="3" customFormat="1" ht="23" customHeight="1"/>
    <row r="135" s="3" customFormat="1" ht="23" customHeight="1"/>
    <row r="136" s="3" customFormat="1" ht="23" customHeight="1"/>
    <row r="137" s="3" customFormat="1" ht="23" customHeight="1"/>
    <row r="138" s="3" customFormat="1" ht="23" customHeight="1"/>
    <row r="139" s="3" customFormat="1" ht="23" customHeight="1"/>
    <row r="140" s="3" customFormat="1" ht="23" customHeight="1"/>
    <row r="141" s="3" customFormat="1" ht="23" customHeight="1"/>
    <row r="142" s="3" customFormat="1" ht="23" customHeight="1"/>
    <row r="143" s="3" customFormat="1" ht="23" customHeight="1"/>
    <row r="144" s="3" customFormat="1" ht="23" customHeight="1"/>
    <row r="145" s="3" customFormat="1" ht="23" customHeight="1"/>
    <row r="146" s="3" customFormat="1" ht="23" customHeight="1"/>
    <row r="147" s="3" customFormat="1" ht="23" customHeight="1"/>
    <row r="148" s="3" customFormat="1" ht="23" customHeight="1"/>
    <row r="149" s="3" customFormat="1" ht="23" customHeight="1"/>
    <row r="150" s="3" customFormat="1" ht="23" customHeight="1"/>
    <row r="151" s="3" customFormat="1" ht="23" customHeight="1"/>
    <row r="152" s="3" customFormat="1" ht="23" customHeight="1"/>
    <row r="153" s="3" customFormat="1" ht="23" customHeight="1"/>
    <row r="154" s="3" customFormat="1" ht="23" customHeight="1"/>
    <row r="155" s="3" customFormat="1" ht="23" customHeight="1"/>
    <row r="156" s="3" customFormat="1" ht="23" customHeight="1"/>
    <row r="157" s="3" customFormat="1" ht="23" customHeight="1"/>
    <row r="158" s="3" customFormat="1" ht="23" customHeight="1"/>
    <row r="159" s="3" customFormat="1" ht="23" customHeight="1"/>
    <row r="160" s="3" customFormat="1" ht="23" customHeight="1"/>
    <row r="161" s="3" customFormat="1" ht="23" customHeight="1"/>
    <row r="162" s="3" customFormat="1" ht="23" customHeight="1"/>
    <row r="163" s="3" customFormat="1" ht="23" customHeight="1"/>
    <row r="164" s="3" customFormat="1" ht="23" customHeight="1"/>
    <row r="165" s="3" customFormat="1" ht="23" customHeight="1"/>
    <row r="166" s="3" customFormat="1" ht="23" customHeight="1"/>
    <row r="167" s="3" customFormat="1" ht="23" customHeight="1"/>
    <row r="168" s="3" customFormat="1" ht="23" customHeight="1"/>
    <row r="169" s="3" customFormat="1" ht="23" customHeight="1"/>
    <row r="170" s="3" customFormat="1" ht="23" customHeight="1"/>
    <row r="171" s="3" customFormat="1" ht="23" customHeight="1"/>
    <row r="172" s="3" customFormat="1" ht="23" customHeight="1"/>
    <row r="173" s="3" customFormat="1" ht="23" customHeight="1"/>
    <row r="174" s="3" customFormat="1" ht="23" customHeight="1"/>
    <row r="175" s="3" customFormat="1" ht="23" customHeight="1"/>
    <row r="176" s="3" customFormat="1" ht="23" customHeight="1"/>
    <row r="177" s="3" customFormat="1" ht="23" customHeight="1"/>
    <row r="178" s="3" customFormat="1" ht="23" customHeight="1"/>
    <row r="179" s="3" customFormat="1" ht="23" customHeight="1"/>
    <row r="180" s="3" customFormat="1" ht="23" customHeight="1"/>
    <row r="181" s="3" customFormat="1" ht="23" customHeight="1"/>
    <row r="182" s="3" customFormat="1" ht="23" customHeight="1"/>
    <row r="183" s="3" customFormat="1" ht="23" customHeight="1"/>
    <row r="184" s="3" customFormat="1" ht="23" customHeight="1"/>
    <row r="185" s="3" customFormat="1" ht="23" customHeight="1"/>
    <row r="186" s="3" customFormat="1" ht="23" customHeight="1"/>
    <row r="187" s="3" customFormat="1" ht="23" customHeight="1"/>
    <row r="188" s="3" customFormat="1" ht="23" customHeight="1"/>
    <row r="189" s="3" customFormat="1" ht="23" customHeight="1"/>
    <row r="190" s="3" customFormat="1" ht="23" customHeight="1"/>
    <row r="191" s="3" customFormat="1" ht="23" customHeight="1"/>
    <row r="192" s="3" customFormat="1" ht="23" customHeight="1"/>
    <row r="193" s="3" customFormat="1" ht="23" customHeight="1"/>
    <row r="194" s="3" customFormat="1" ht="23" customHeight="1"/>
    <row r="195" s="3" customFormat="1" ht="23" customHeight="1"/>
    <row r="196" s="3" customFormat="1" ht="23" customHeight="1"/>
    <row r="197" s="3" customFormat="1" ht="23" customHeight="1"/>
    <row r="198" s="3" customFormat="1" ht="23" customHeight="1"/>
    <row r="199" s="3" customFormat="1" ht="23" customHeight="1"/>
    <row r="200" s="3" customFormat="1" ht="23" customHeight="1"/>
    <row r="201" s="3" customFormat="1" ht="23" customHeight="1"/>
    <row r="202" s="3" customFormat="1" ht="23" customHeight="1"/>
    <row r="203" s="3" customFormat="1" ht="23" customHeight="1"/>
    <row r="204" s="3" customFormat="1" ht="23" customHeight="1"/>
    <row r="205" s="3" customFormat="1" ht="23" customHeight="1"/>
    <row r="206" s="3" customFormat="1" ht="23" customHeight="1"/>
    <row r="207" s="3" customFormat="1" ht="23" customHeight="1"/>
    <row r="208" s="3" customFormat="1" ht="23" customHeight="1"/>
    <row r="209" s="3" customFormat="1" ht="23" customHeight="1"/>
    <row r="210" s="3" customFormat="1" ht="23" customHeight="1"/>
    <row r="211" s="3" customFormat="1" ht="23" customHeight="1"/>
    <row r="212" s="3" customFormat="1" ht="23" customHeight="1"/>
    <row r="213" s="3" customFormat="1" ht="23" customHeight="1"/>
    <row r="214" s="3" customFormat="1" ht="23" customHeight="1"/>
    <row r="215" s="3" customFormat="1" ht="23" customHeight="1"/>
    <row r="216" s="3" customFormat="1" ht="23" customHeight="1"/>
    <row r="217" s="3" customFormat="1" ht="23" customHeight="1"/>
    <row r="218" s="3" customFormat="1" ht="23" customHeight="1"/>
    <row r="219" s="3" customFormat="1" ht="23" customHeight="1"/>
    <row r="220" s="3" customFormat="1" ht="23" customHeight="1"/>
    <row r="221" s="3" customFormat="1" ht="23" customHeight="1"/>
    <row r="222" s="3" customFormat="1" ht="23" customHeight="1"/>
    <row r="223" s="3" customFormat="1" ht="23" customHeight="1"/>
    <row r="224" s="3" customFormat="1" ht="23" customHeight="1"/>
    <row r="225" s="3" customFormat="1" ht="23" customHeight="1"/>
    <row r="226" s="3" customFormat="1" ht="23" customHeight="1"/>
    <row r="227" s="3" customFormat="1" ht="23" customHeight="1"/>
    <row r="228" s="3" customFormat="1" ht="23" customHeight="1"/>
    <row r="229" s="3" customFormat="1" ht="23" customHeight="1"/>
    <row r="230" s="3" customFormat="1" ht="23" customHeight="1"/>
    <row r="231" s="3" customFormat="1" ht="23" customHeight="1"/>
    <row r="232" s="3" customFormat="1" ht="23" customHeight="1"/>
    <row r="233" s="3" customFormat="1" ht="23" customHeight="1"/>
    <row r="234" s="3" customFormat="1" ht="23" customHeight="1"/>
    <row r="235" s="3" customFormat="1" ht="23" customHeight="1"/>
    <row r="236" s="3" customFormat="1" ht="23" customHeight="1"/>
    <row r="237" s="3" customFormat="1" ht="23" customHeight="1"/>
    <row r="238" s="3" customFormat="1" ht="23" customHeight="1"/>
    <row r="239" s="3" customFormat="1" ht="23" customHeight="1"/>
    <row r="240" s="3" customFormat="1" ht="23" customHeight="1"/>
    <row r="241" s="3" customFormat="1" ht="23" customHeight="1"/>
    <row r="242" s="3" customFormat="1" ht="23" customHeight="1"/>
    <row r="243" s="3" customFormat="1" ht="23" customHeight="1"/>
    <row r="244" s="3" customFormat="1" ht="23" customHeight="1"/>
    <row r="245" s="3" customFormat="1" ht="23" customHeight="1"/>
    <row r="246" s="3" customFormat="1" ht="23" customHeight="1"/>
    <row r="247" s="3" customFormat="1" ht="23" customHeight="1"/>
    <row r="248" s="3" customFormat="1" ht="23" customHeight="1"/>
    <row r="249" s="3" customFormat="1" ht="23" customHeight="1"/>
    <row r="250" s="3" customFormat="1" ht="23" customHeight="1"/>
    <row r="251" s="3" customFormat="1" ht="23" customHeight="1"/>
    <row r="252" s="3" customFormat="1" ht="23" customHeight="1"/>
    <row r="253" s="3" customFormat="1" ht="23" customHeight="1"/>
    <row r="254" s="3" customFormat="1" ht="23" customHeight="1"/>
    <row r="255" s="3" customFormat="1" ht="23" customHeight="1"/>
    <row r="256" s="3" customFormat="1" ht="23" customHeight="1"/>
    <row r="257" s="3" customFormat="1" ht="23" customHeight="1"/>
    <row r="258" s="3" customFormat="1" ht="23" customHeight="1"/>
    <row r="259" s="3" customFormat="1" ht="23" customHeight="1"/>
    <row r="260" s="3" customFormat="1" ht="23" customHeight="1"/>
    <row r="261" s="3" customFormat="1" ht="23" customHeight="1"/>
    <row r="262" s="3" customFormat="1" ht="23" customHeight="1"/>
    <row r="263" s="3" customFormat="1" ht="23" customHeight="1"/>
    <row r="264" s="3" customFormat="1" ht="23" customHeight="1"/>
    <row r="265" s="3" customFormat="1" ht="23" customHeight="1"/>
    <row r="266" s="3" customFormat="1" ht="23" customHeight="1"/>
    <row r="267" s="3" customFormat="1" ht="23" customHeight="1"/>
    <row r="268" s="3" customFormat="1" ht="23" customHeight="1"/>
    <row r="269" s="3" customFormat="1" ht="23" customHeight="1"/>
    <row r="270" s="3" customFormat="1" ht="23" customHeight="1"/>
    <row r="271" s="3" customFormat="1" ht="23" customHeight="1"/>
    <row r="272" s="3" customFormat="1" ht="23" customHeight="1"/>
    <row r="273" s="3" customFormat="1" ht="23" customHeight="1"/>
    <row r="274" s="3" customFormat="1" ht="23" customHeight="1"/>
    <row r="275" s="3" customFormat="1" ht="23" customHeight="1"/>
    <row r="276" s="3" customFormat="1" ht="23" customHeight="1"/>
    <row r="277" s="3" customFormat="1" ht="23" customHeight="1"/>
    <row r="278" s="3" customFormat="1" ht="23" customHeight="1"/>
    <row r="279" s="3" customFormat="1" ht="23" customHeight="1"/>
    <row r="280" s="3" customFormat="1" ht="23" customHeight="1"/>
    <row r="281" s="3" customFormat="1" ht="23" customHeight="1"/>
    <row r="282" s="3" customFormat="1" ht="23" customHeight="1"/>
    <row r="283" s="3" customFormat="1" ht="23" customHeight="1"/>
    <row r="284" s="3" customFormat="1" ht="23" customHeight="1"/>
    <row r="285" s="3" customFormat="1" ht="23" customHeight="1"/>
    <row r="286" s="3" customFormat="1" ht="23" customHeight="1"/>
    <row r="287" s="3" customFormat="1" ht="23" customHeight="1"/>
    <row r="288" s="3" customFormat="1" ht="23" customHeight="1"/>
    <row r="289" s="3" customFormat="1" ht="23" customHeight="1"/>
    <row r="290" s="3" customFormat="1" ht="23" customHeight="1"/>
    <row r="291" s="3" customFormat="1" ht="23" customHeight="1"/>
    <row r="292" s="3" customFormat="1" ht="23" customHeight="1"/>
    <row r="293" s="3" customFormat="1" ht="23" customHeight="1"/>
    <row r="294" s="3" customFormat="1" ht="23" customHeight="1"/>
    <row r="295" s="3" customFormat="1" ht="23" customHeight="1"/>
    <row r="296" s="3" customFormat="1" ht="23" customHeight="1"/>
  </sheetData>
  <mergeCells count="9">
    <mergeCell ref="L1:L2"/>
    <mergeCell ref="M1:M2"/>
    <mergeCell ref="I1:J1"/>
    <mergeCell ref="A3:C3"/>
    <mergeCell ref="D3:E3"/>
    <mergeCell ref="F3:H3"/>
    <mergeCell ref="L3:M3"/>
    <mergeCell ref="A1:E1"/>
    <mergeCell ref="F1:H1"/>
  </mergeCells>
  <phoneticPr fontId="20" type="noConversion"/>
  <conditionalFormatting sqref="D297:D1048576 D5:D9 D11:D13 D15:D26 D28:D30 D40:D45 D2:F2 E312:F1048576 I312:J1048576 I2:J3 F3">
    <cfRule type="cellIs" dxfId="129" priority="159" operator="equal">
      <formula>0</formula>
    </cfRule>
    <cfRule type="containsText" dxfId="128" priority="167" operator="containsText" text="2">
      <formula>NOT(ISERROR(SEARCH("2",D2)))</formula>
    </cfRule>
    <cfRule type="containsText" dxfId="127" priority="170" operator="containsText" text="4">
      <formula>NOT(ISERROR(SEARCH("4",D2)))</formula>
    </cfRule>
  </conditionalFormatting>
  <conditionalFormatting sqref="G12">
    <cfRule type="containsText" dxfId="126" priority="169" operator="containsText" text="2">
      <formula>NOT(ISERROR(SEARCH("2",G12)))</formula>
    </cfRule>
  </conditionalFormatting>
  <conditionalFormatting sqref="D5:D9 D40:D45">
    <cfRule type="containsText" dxfId="125" priority="160" operator="containsText" text="1">
      <formula>NOT(ISERROR(SEARCH("1",D5)))</formula>
    </cfRule>
    <cfRule type="containsText" dxfId="124" priority="168" operator="containsText" text="3">
      <formula>NOT(ISERROR(SEARCH("3",D5)))</formula>
    </cfRule>
  </conditionalFormatting>
  <conditionalFormatting sqref="D28:D30">
    <cfRule type="containsText" dxfId="123" priority="145" operator="containsText" text="1">
      <formula>NOT(ISERROR(SEARCH("1",D28)))</formula>
    </cfRule>
    <cfRule type="containsText" dxfId="122" priority="146" operator="containsText" text="3">
      <formula>NOT(ISERROR(SEARCH("3",D28)))</formula>
    </cfRule>
  </conditionalFormatting>
  <conditionalFormatting sqref="D11">
    <cfRule type="containsText" dxfId="121" priority="157" operator="containsText" text="1">
      <formula>NOT(ISERROR(SEARCH("1",D11)))</formula>
    </cfRule>
    <cfRule type="containsText" dxfId="120" priority="158" operator="containsText" text="3">
      <formula>NOT(ISERROR(SEARCH("3",D11)))</formula>
    </cfRule>
  </conditionalFormatting>
  <conditionalFormatting sqref="D11">
    <cfRule type="containsText" dxfId="119" priority="155" operator="containsText" text="1">
      <formula>NOT(ISERROR(SEARCH("1",D11)))</formula>
    </cfRule>
    <cfRule type="containsText" dxfId="118" priority="156" operator="containsText" text="3">
      <formula>NOT(ISERROR(SEARCH("3",D11)))</formula>
    </cfRule>
  </conditionalFormatting>
  <conditionalFormatting sqref="D11">
    <cfRule type="containsText" dxfId="117" priority="153" operator="containsText" text="1">
      <formula>NOT(ISERROR(SEARCH("1",D11)))</formula>
    </cfRule>
    <cfRule type="containsText" dxfId="116" priority="154" operator="containsText" text="3">
      <formula>NOT(ISERROR(SEARCH("3",D11)))</formula>
    </cfRule>
  </conditionalFormatting>
  <conditionalFormatting sqref="D12">
    <cfRule type="containsText" dxfId="115" priority="151" operator="containsText" text="1">
      <formula>NOT(ISERROR(SEARCH("1",D12)))</formula>
    </cfRule>
    <cfRule type="containsText" dxfId="114" priority="152" operator="containsText" text="3">
      <formula>NOT(ISERROR(SEARCH("3",D12)))</formula>
    </cfRule>
  </conditionalFormatting>
  <conditionalFormatting sqref="D13">
    <cfRule type="containsText" dxfId="113" priority="149" operator="containsText" text="1">
      <formula>NOT(ISERROR(SEARCH("1",D13)))</formula>
    </cfRule>
    <cfRule type="containsText" dxfId="112" priority="150" operator="containsText" text="3">
      <formula>NOT(ISERROR(SEARCH("3",D13)))</formula>
    </cfRule>
  </conditionalFormatting>
  <conditionalFormatting sqref="D15:D26">
    <cfRule type="containsText" dxfId="111" priority="147" operator="containsText" text="1">
      <formula>NOT(ISERROR(SEARCH("1",D15)))</formula>
    </cfRule>
    <cfRule type="containsText" dxfId="110" priority="148" operator="containsText" text="3">
      <formula>NOT(ISERROR(SEARCH("3",D15)))</formula>
    </cfRule>
  </conditionalFormatting>
  <conditionalFormatting sqref="D63:D68">
    <cfRule type="containsText" dxfId="109" priority="125" operator="containsText" text="1">
      <formula>NOT(ISERROR(SEARCH("1",D63)))</formula>
    </cfRule>
    <cfRule type="containsText" dxfId="108" priority="126" operator="containsText" text="3">
      <formula>NOT(ISERROR(SEARCH("3",D63)))</formula>
    </cfRule>
  </conditionalFormatting>
  <conditionalFormatting sqref="D32:D38">
    <cfRule type="cellIs" dxfId="107" priority="142" operator="equal">
      <formula>0</formula>
    </cfRule>
    <cfRule type="containsText" dxfId="106" priority="143" operator="containsText" text="2">
      <formula>NOT(ISERROR(SEARCH("2",D32)))</formula>
    </cfRule>
    <cfRule type="containsText" dxfId="105" priority="144" operator="containsText" text="4">
      <formula>NOT(ISERROR(SEARCH("4",D32)))</formula>
    </cfRule>
  </conditionalFormatting>
  <conditionalFormatting sqref="D32:D38">
    <cfRule type="containsText" dxfId="104" priority="140" operator="containsText" text="1">
      <formula>NOT(ISERROR(SEARCH("1",D32)))</formula>
    </cfRule>
    <cfRule type="containsText" dxfId="103" priority="141" operator="containsText" text="3">
      <formula>NOT(ISERROR(SEARCH("3",D32)))</formula>
    </cfRule>
  </conditionalFormatting>
  <conditionalFormatting sqref="D51:D61">
    <cfRule type="cellIs" dxfId="102" priority="132" operator="equal">
      <formula>0</formula>
    </cfRule>
    <cfRule type="containsText" dxfId="101" priority="133" operator="containsText" text="2">
      <formula>NOT(ISERROR(SEARCH("2",D51)))</formula>
    </cfRule>
    <cfRule type="containsText" dxfId="100" priority="134" operator="containsText" text="4">
      <formula>NOT(ISERROR(SEARCH("4",D51)))</formula>
    </cfRule>
  </conditionalFormatting>
  <conditionalFormatting sqref="D51:D61">
    <cfRule type="containsText" dxfId="99" priority="130" operator="containsText" text="1">
      <formula>NOT(ISERROR(SEARCH("1",D51)))</formula>
    </cfRule>
    <cfRule type="containsText" dxfId="98" priority="131" operator="containsText" text="3">
      <formula>NOT(ISERROR(SEARCH("3",D51)))</formula>
    </cfRule>
  </conditionalFormatting>
  <conditionalFormatting sqref="D63:D68">
    <cfRule type="cellIs" dxfId="97" priority="127" operator="equal">
      <formula>0</formula>
    </cfRule>
    <cfRule type="containsText" dxfId="96" priority="128" operator="containsText" text="2">
      <formula>NOT(ISERROR(SEARCH("2",D63)))</formula>
    </cfRule>
    <cfRule type="containsText" dxfId="95" priority="129" operator="containsText" text="4">
      <formula>NOT(ISERROR(SEARCH("4",D63)))</formula>
    </cfRule>
  </conditionalFormatting>
  <conditionalFormatting sqref="I5:I9 I11:I13 I15:I26 I28:I30">
    <cfRule type="cellIs" dxfId="94" priority="105" operator="equal">
      <formula>0</formula>
    </cfRule>
    <cfRule type="containsText" dxfId="93" priority="107" operator="containsText" text="2">
      <formula>NOT(ISERROR(SEARCH("2",I5)))</formula>
    </cfRule>
    <cfRule type="containsText" dxfId="92" priority="109" operator="containsText" text="4">
      <formula>NOT(ISERROR(SEARCH("4",I5)))</formula>
    </cfRule>
  </conditionalFormatting>
  <conditionalFormatting sqref="I5:I9">
    <cfRule type="containsText" dxfId="91" priority="106" operator="containsText" text="1">
      <formula>NOT(ISERROR(SEARCH("1",I5)))</formula>
    </cfRule>
    <cfRule type="containsText" dxfId="90" priority="108" operator="containsText" text="3">
      <formula>NOT(ISERROR(SEARCH("3",I5)))</formula>
    </cfRule>
  </conditionalFormatting>
  <conditionalFormatting sqref="I28:I30">
    <cfRule type="containsText" dxfId="89" priority="91" operator="containsText" text="1">
      <formula>NOT(ISERROR(SEARCH("1",I28)))</formula>
    </cfRule>
    <cfRule type="containsText" dxfId="88" priority="92" operator="containsText" text="3">
      <formula>NOT(ISERROR(SEARCH("3",I28)))</formula>
    </cfRule>
  </conditionalFormatting>
  <conditionalFormatting sqref="I11">
    <cfRule type="containsText" dxfId="87" priority="103" operator="containsText" text="1">
      <formula>NOT(ISERROR(SEARCH("1",I11)))</formula>
    </cfRule>
    <cfRule type="containsText" dxfId="86" priority="104" operator="containsText" text="3">
      <formula>NOT(ISERROR(SEARCH("3",I11)))</formula>
    </cfRule>
  </conditionalFormatting>
  <conditionalFormatting sqref="I11">
    <cfRule type="containsText" dxfId="85" priority="101" operator="containsText" text="1">
      <formula>NOT(ISERROR(SEARCH("1",I11)))</formula>
    </cfRule>
    <cfRule type="containsText" dxfId="84" priority="102" operator="containsText" text="3">
      <formula>NOT(ISERROR(SEARCH("3",I11)))</formula>
    </cfRule>
  </conditionalFormatting>
  <conditionalFormatting sqref="I11">
    <cfRule type="containsText" dxfId="83" priority="99" operator="containsText" text="1">
      <formula>NOT(ISERROR(SEARCH("1",I11)))</formula>
    </cfRule>
    <cfRule type="containsText" dxfId="82" priority="100" operator="containsText" text="3">
      <formula>NOT(ISERROR(SEARCH("3",I11)))</formula>
    </cfRule>
  </conditionalFormatting>
  <conditionalFormatting sqref="I12">
    <cfRule type="containsText" dxfId="81" priority="97" operator="containsText" text="1">
      <formula>NOT(ISERROR(SEARCH("1",I12)))</formula>
    </cfRule>
    <cfRule type="containsText" dxfId="80" priority="98" operator="containsText" text="3">
      <formula>NOT(ISERROR(SEARCH("3",I12)))</formula>
    </cfRule>
  </conditionalFormatting>
  <conditionalFormatting sqref="I13">
    <cfRule type="containsText" dxfId="79" priority="95" operator="containsText" text="1">
      <formula>NOT(ISERROR(SEARCH("1",I13)))</formula>
    </cfRule>
    <cfRule type="containsText" dxfId="78" priority="96" operator="containsText" text="3">
      <formula>NOT(ISERROR(SEARCH("3",I13)))</formula>
    </cfRule>
  </conditionalFormatting>
  <conditionalFormatting sqref="I15:I26">
    <cfRule type="containsText" dxfId="77" priority="93" operator="containsText" text="1">
      <formula>NOT(ISERROR(SEARCH("1",I15)))</formula>
    </cfRule>
    <cfRule type="containsText" dxfId="76" priority="94" operator="containsText" text="3">
      <formula>NOT(ISERROR(SEARCH("3",I15)))</formula>
    </cfRule>
  </conditionalFormatting>
  <conditionalFormatting sqref="I11">
    <cfRule type="containsText" dxfId="75" priority="74" operator="containsText" text="1">
      <formula>NOT(ISERROR(SEARCH("1",I11)))</formula>
    </cfRule>
    <cfRule type="containsText" dxfId="74" priority="75" operator="containsText" text="3">
      <formula>NOT(ISERROR(SEARCH("3",I11)))</formula>
    </cfRule>
  </conditionalFormatting>
  <conditionalFormatting sqref="I12">
    <cfRule type="containsText" dxfId="73" priority="72" operator="containsText" text="1">
      <formula>NOT(ISERROR(SEARCH("1",I12)))</formula>
    </cfRule>
    <cfRule type="containsText" dxfId="72" priority="73" operator="containsText" text="3">
      <formula>NOT(ISERROR(SEARCH("3",I12)))</formula>
    </cfRule>
  </conditionalFormatting>
  <conditionalFormatting sqref="I13">
    <cfRule type="containsText" dxfId="71" priority="70" operator="containsText" text="1">
      <formula>NOT(ISERROR(SEARCH("1",I13)))</formula>
    </cfRule>
    <cfRule type="containsText" dxfId="70" priority="71" operator="containsText" text="3">
      <formula>NOT(ISERROR(SEARCH("3",I13)))</formula>
    </cfRule>
  </conditionalFormatting>
  <conditionalFormatting sqref="I15:I26">
    <cfRule type="containsText" dxfId="69" priority="68" operator="containsText" text="1">
      <formula>NOT(ISERROR(SEARCH("1",I15)))</formula>
    </cfRule>
    <cfRule type="containsText" dxfId="68" priority="69" operator="containsText" text="3">
      <formula>NOT(ISERROR(SEARCH("3",I15)))</formula>
    </cfRule>
  </conditionalFormatting>
  <conditionalFormatting sqref="I15:I26">
    <cfRule type="containsText" dxfId="67" priority="66" operator="containsText" text="1">
      <formula>NOT(ISERROR(SEARCH("1",I15)))</formula>
    </cfRule>
    <cfRule type="containsText" dxfId="66" priority="67" operator="containsText" text="3">
      <formula>NOT(ISERROR(SEARCH("3",I15)))</formula>
    </cfRule>
  </conditionalFormatting>
  <conditionalFormatting sqref="I15:I26">
    <cfRule type="containsText" dxfId="65" priority="64" operator="containsText" text="1">
      <formula>NOT(ISERROR(SEARCH("1",I15)))</formula>
    </cfRule>
    <cfRule type="containsText" dxfId="64" priority="65" operator="containsText" text="3">
      <formula>NOT(ISERROR(SEARCH("3",I15)))</formula>
    </cfRule>
  </conditionalFormatting>
  <conditionalFormatting sqref="I28">
    <cfRule type="containsText" dxfId="63" priority="62" operator="containsText" text="1">
      <formula>NOT(ISERROR(SEARCH("1",I28)))</formula>
    </cfRule>
    <cfRule type="containsText" dxfId="62" priority="63" operator="containsText" text="3">
      <formula>NOT(ISERROR(SEARCH("3",I28)))</formula>
    </cfRule>
  </conditionalFormatting>
  <conditionalFormatting sqref="I28">
    <cfRule type="containsText" dxfId="61" priority="60" operator="containsText" text="1">
      <formula>NOT(ISERROR(SEARCH("1",I28)))</formula>
    </cfRule>
    <cfRule type="containsText" dxfId="60" priority="61" operator="containsText" text="3">
      <formula>NOT(ISERROR(SEARCH("3",I28)))</formula>
    </cfRule>
  </conditionalFormatting>
  <conditionalFormatting sqref="I28">
    <cfRule type="containsText" dxfId="59" priority="58" operator="containsText" text="1">
      <formula>NOT(ISERROR(SEARCH("1",I28)))</formula>
    </cfRule>
    <cfRule type="containsText" dxfId="58" priority="59" operator="containsText" text="3">
      <formula>NOT(ISERROR(SEARCH("3",I28)))</formula>
    </cfRule>
  </conditionalFormatting>
  <conditionalFormatting sqref="I28">
    <cfRule type="containsText" dxfId="57" priority="56" operator="containsText" text="1">
      <formula>NOT(ISERROR(SEARCH("1",I28)))</formula>
    </cfRule>
    <cfRule type="containsText" dxfId="56" priority="57" operator="containsText" text="3">
      <formula>NOT(ISERROR(SEARCH("3",I28)))</formula>
    </cfRule>
  </conditionalFormatting>
  <conditionalFormatting sqref="I29">
    <cfRule type="containsText" dxfId="55" priority="54" operator="containsText" text="1">
      <formula>NOT(ISERROR(SEARCH("1",I29)))</formula>
    </cfRule>
    <cfRule type="containsText" dxfId="54" priority="55" operator="containsText" text="3">
      <formula>NOT(ISERROR(SEARCH("3",I29)))</formula>
    </cfRule>
  </conditionalFormatting>
  <conditionalFormatting sqref="I29">
    <cfRule type="containsText" dxfId="53" priority="52" operator="containsText" text="1">
      <formula>NOT(ISERROR(SEARCH("1",I29)))</formula>
    </cfRule>
    <cfRule type="containsText" dxfId="52" priority="53" operator="containsText" text="3">
      <formula>NOT(ISERROR(SEARCH("3",I29)))</formula>
    </cfRule>
  </conditionalFormatting>
  <conditionalFormatting sqref="I29">
    <cfRule type="containsText" dxfId="51" priority="50" operator="containsText" text="1">
      <formula>NOT(ISERROR(SEARCH("1",I29)))</formula>
    </cfRule>
    <cfRule type="containsText" dxfId="50" priority="51" operator="containsText" text="3">
      <formula>NOT(ISERROR(SEARCH("3",I29)))</formula>
    </cfRule>
  </conditionalFormatting>
  <conditionalFormatting sqref="I29">
    <cfRule type="containsText" dxfId="49" priority="48" operator="containsText" text="1">
      <formula>NOT(ISERROR(SEARCH("1",I29)))</formula>
    </cfRule>
    <cfRule type="containsText" dxfId="48" priority="49" operator="containsText" text="3">
      <formula>NOT(ISERROR(SEARCH("3",I29)))</formula>
    </cfRule>
  </conditionalFormatting>
  <conditionalFormatting sqref="I30">
    <cfRule type="containsText" dxfId="47" priority="46" operator="containsText" text="1">
      <formula>NOT(ISERROR(SEARCH("1",I30)))</formula>
    </cfRule>
    <cfRule type="containsText" dxfId="46" priority="47" operator="containsText" text="3">
      <formula>NOT(ISERROR(SEARCH("3",I30)))</formula>
    </cfRule>
  </conditionalFormatting>
  <conditionalFormatting sqref="I30">
    <cfRule type="containsText" dxfId="45" priority="44" operator="containsText" text="1">
      <formula>NOT(ISERROR(SEARCH("1",I30)))</formula>
    </cfRule>
    <cfRule type="containsText" dxfId="44" priority="45" operator="containsText" text="3">
      <formula>NOT(ISERROR(SEARCH("3",I30)))</formula>
    </cfRule>
  </conditionalFormatting>
  <conditionalFormatting sqref="I30">
    <cfRule type="containsText" dxfId="43" priority="42" operator="containsText" text="1">
      <formula>NOT(ISERROR(SEARCH("1",I30)))</formula>
    </cfRule>
    <cfRule type="containsText" dxfId="42" priority="43" operator="containsText" text="3">
      <formula>NOT(ISERROR(SEARCH("3",I30)))</formula>
    </cfRule>
  </conditionalFormatting>
  <conditionalFormatting sqref="I30">
    <cfRule type="containsText" dxfId="41" priority="40" operator="containsText" text="1">
      <formula>NOT(ISERROR(SEARCH("1",I30)))</formula>
    </cfRule>
    <cfRule type="containsText" dxfId="40" priority="41" operator="containsText" text="3">
      <formula>NOT(ISERROR(SEARCH("3",I30)))</formula>
    </cfRule>
  </conditionalFormatting>
  <conditionalFormatting sqref="I32">
    <cfRule type="cellIs" dxfId="39" priority="37" operator="equal">
      <formula>0</formula>
    </cfRule>
    <cfRule type="containsText" dxfId="38" priority="38" operator="containsText" text="2">
      <formula>NOT(ISERROR(SEARCH("2",I32)))</formula>
    </cfRule>
    <cfRule type="containsText" dxfId="37" priority="39" operator="containsText" text="4">
      <formula>NOT(ISERROR(SEARCH("4",I32)))</formula>
    </cfRule>
  </conditionalFormatting>
  <conditionalFormatting sqref="I32">
    <cfRule type="containsText" dxfId="36" priority="35" operator="containsText" text="1">
      <formula>NOT(ISERROR(SEARCH("1",I32)))</formula>
    </cfRule>
    <cfRule type="containsText" dxfId="35" priority="36" operator="containsText" text="3">
      <formula>NOT(ISERROR(SEARCH("3",I32)))</formula>
    </cfRule>
  </conditionalFormatting>
  <conditionalFormatting sqref="I32">
    <cfRule type="containsText" dxfId="34" priority="33" operator="containsText" text="1">
      <formula>NOT(ISERROR(SEARCH("1",I32)))</formula>
    </cfRule>
    <cfRule type="containsText" dxfId="33" priority="34" operator="containsText" text="3">
      <formula>NOT(ISERROR(SEARCH("3",I32)))</formula>
    </cfRule>
  </conditionalFormatting>
  <conditionalFormatting sqref="I32">
    <cfRule type="containsText" dxfId="32" priority="31" operator="containsText" text="1">
      <formula>NOT(ISERROR(SEARCH("1",I32)))</formula>
    </cfRule>
    <cfRule type="containsText" dxfId="31" priority="32" operator="containsText" text="3">
      <formula>NOT(ISERROR(SEARCH("3",I32)))</formula>
    </cfRule>
  </conditionalFormatting>
  <conditionalFormatting sqref="I32">
    <cfRule type="containsText" dxfId="30" priority="29" operator="containsText" text="1">
      <formula>NOT(ISERROR(SEARCH("1",I32)))</formula>
    </cfRule>
    <cfRule type="containsText" dxfId="29" priority="30" operator="containsText" text="3">
      <formula>NOT(ISERROR(SEARCH("3",I32)))</formula>
    </cfRule>
  </conditionalFormatting>
  <conditionalFormatting sqref="I32">
    <cfRule type="containsText" dxfId="28" priority="27" operator="containsText" text="1">
      <formula>NOT(ISERROR(SEARCH("1",I32)))</formula>
    </cfRule>
    <cfRule type="containsText" dxfId="27" priority="28" operator="containsText" text="3">
      <formula>NOT(ISERROR(SEARCH("3",I32)))</formula>
    </cfRule>
  </conditionalFormatting>
  <conditionalFormatting sqref="I33:I38">
    <cfRule type="cellIs" dxfId="26" priority="24" operator="equal">
      <formula>0</formula>
    </cfRule>
    <cfRule type="containsText" dxfId="25" priority="25" operator="containsText" text="2">
      <formula>NOT(ISERROR(SEARCH("2",I33)))</formula>
    </cfRule>
    <cfRule type="containsText" dxfId="24" priority="26" operator="containsText" text="4">
      <formula>NOT(ISERROR(SEARCH("4",I33)))</formula>
    </cfRule>
  </conditionalFormatting>
  <conditionalFormatting sqref="I33:I38">
    <cfRule type="containsText" dxfId="23" priority="22" operator="containsText" text="1">
      <formula>NOT(ISERROR(SEARCH("1",I33)))</formula>
    </cfRule>
    <cfRule type="containsText" dxfId="22" priority="23" operator="containsText" text="3">
      <formula>NOT(ISERROR(SEARCH("3",I33)))</formula>
    </cfRule>
  </conditionalFormatting>
  <conditionalFormatting sqref="I33:I38">
    <cfRule type="containsText" dxfId="21" priority="20" operator="containsText" text="1">
      <formula>NOT(ISERROR(SEARCH("1",I33)))</formula>
    </cfRule>
    <cfRule type="containsText" dxfId="20" priority="21" operator="containsText" text="3">
      <formula>NOT(ISERROR(SEARCH("3",I33)))</formula>
    </cfRule>
  </conditionalFormatting>
  <conditionalFormatting sqref="I33:I38">
    <cfRule type="containsText" dxfId="19" priority="18" operator="containsText" text="1">
      <formula>NOT(ISERROR(SEARCH("1",I33)))</formula>
    </cfRule>
    <cfRule type="containsText" dxfId="18" priority="19" operator="containsText" text="3">
      <formula>NOT(ISERROR(SEARCH("3",I33)))</formula>
    </cfRule>
  </conditionalFormatting>
  <conditionalFormatting sqref="I33:I38">
    <cfRule type="containsText" dxfId="17" priority="16" operator="containsText" text="1">
      <formula>NOT(ISERROR(SEARCH("1",I33)))</formula>
    </cfRule>
    <cfRule type="containsText" dxfId="16" priority="17" operator="containsText" text="3">
      <formula>NOT(ISERROR(SEARCH("3",I33)))</formula>
    </cfRule>
  </conditionalFormatting>
  <conditionalFormatting sqref="I33:I38">
    <cfRule type="containsText" dxfId="15" priority="14" operator="containsText" text="1">
      <formula>NOT(ISERROR(SEARCH("1",I33)))</formula>
    </cfRule>
    <cfRule type="containsText" dxfId="14" priority="15" operator="containsText" text="3">
      <formula>NOT(ISERROR(SEARCH("3",I33)))</formula>
    </cfRule>
  </conditionalFormatting>
  <conditionalFormatting sqref="I40:I45">
    <cfRule type="containsText" dxfId="13" priority="1" operator="containsText" text="1">
      <formula>NOT(ISERROR(SEARCH("1",I40)))</formula>
    </cfRule>
    <cfRule type="containsText" dxfId="12" priority="2" operator="containsText" text="3">
      <formula>NOT(ISERROR(SEARCH("3",I40)))</formula>
    </cfRule>
  </conditionalFormatting>
  <conditionalFormatting sqref="I40:I45">
    <cfRule type="cellIs" dxfId="11" priority="11" operator="equal">
      <formula>0</formula>
    </cfRule>
    <cfRule type="containsText" dxfId="10" priority="12" operator="containsText" text="2">
      <formula>NOT(ISERROR(SEARCH("2",I40)))</formula>
    </cfRule>
    <cfRule type="containsText" dxfId="9" priority="13" operator="containsText" text="4">
      <formula>NOT(ISERROR(SEARCH("4",I40)))</formula>
    </cfRule>
  </conditionalFormatting>
  <conditionalFormatting sqref="I40:I45">
    <cfRule type="containsText" dxfId="8" priority="9" operator="containsText" text="1">
      <formula>NOT(ISERROR(SEARCH("1",I40)))</formula>
    </cfRule>
    <cfRule type="containsText" dxfId="7" priority="10" operator="containsText" text="3">
      <formula>NOT(ISERROR(SEARCH("3",I40)))</formula>
    </cfRule>
  </conditionalFormatting>
  <conditionalFormatting sqref="I40:I45">
    <cfRule type="containsText" dxfId="6" priority="7" operator="containsText" text="1">
      <formula>NOT(ISERROR(SEARCH("1",I40)))</formula>
    </cfRule>
    <cfRule type="containsText" dxfId="5" priority="8" operator="containsText" text="3">
      <formula>NOT(ISERROR(SEARCH("3",I40)))</formula>
    </cfRule>
  </conditionalFormatting>
  <conditionalFormatting sqref="I40:I45">
    <cfRule type="containsText" dxfId="4" priority="5" operator="containsText" text="1">
      <formula>NOT(ISERROR(SEARCH("1",I40)))</formula>
    </cfRule>
    <cfRule type="containsText" dxfId="3" priority="6" operator="containsText" text="3">
      <formula>NOT(ISERROR(SEARCH("3",I40)))</formula>
    </cfRule>
  </conditionalFormatting>
  <conditionalFormatting sqref="I40:I45">
    <cfRule type="containsText" dxfId="2" priority="3" operator="containsText" text="1">
      <formula>NOT(ISERROR(SEARCH("1",I40)))</formula>
    </cfRule>
    <cfRule type="containsText" dxfId="1" priority="4" operator="containsText" text="3">
      <formula>NOT(ISERROR(SEARCH("3",I40)))</formula>
    </cfRule>
  </conditionalFormatting>
  <dataValidations count="1">
    <dataValidation type="list" allowBlank="1" showInputMessage="1" showErrorMessage="1" sqref="F69:F70 F75:F76 J76 I297:J311 E69 J69:J70 E297:F311 E77:F84 I79 I77:J78 I80:J84">
      <formula1>#REF!</formula1>
    </dataValidation>
  </dataValidations>
  <pageMargins left="0.25" right="0.25" top="0.75" bottom="0.75" header="0.3" footer="0.3"/>
  <pageSetup paperSize="5" scale="28" orientation="landscape"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values'!$A$2:$A$6</xm:f>
          </x14:formula1>
          <xm:sqref>J5:J9 J71:J74 F71:F74 E40:F45 E47:F49 E32:F38 E28:F30 F5:F9 E63:F68 E15:F26 J63:J68 E11:F13 J15:J26 J11:J13 E51:F61</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F11"/>
  <sheetViews>
    <sheetView workbookViewId="0">
      <selection activeCell="D6" sqref="D6"/>
    </sheetView>
  </sheetViews>
  <sheetFormatPr baseColWidth="10" defaultColWidth="10.85546875" defaultRowHeight="15" x14ac:dyDescent="0"/>
  <cols>
    <col min="1" max="1" width="39" bestFit="1" customWidth="1"/>
    <col min="2" max="2" width="9.5703125" bestFit="1" customWidth="1"/>
    <col min="3" max="3" width="16.85546875" bestFit="1" customWidth="1"/>
    <col min="4" max="4" width="13.85546875" customWidth="1"/>
    <col min="5" max="5" width="17.42578125" hidden="1" customWidth="1"/>
    <col min="6" max="6" width="10.5703125" bestFit="1" customWidth="1"/>
    <col min="7" max="7" width="16.28515625" bestFit="1" customWidth="1"/>
    <col min="8" max="8" width="19.5703125" customWidth="1"/>
    <col min="9" max="9" width="16.85546875" bestFit="1" customWidth="1"/>
    <col min="10" max="10" width="18.5703125" bestFit="1" customWidth="1"/>
  </cols>
  <sheetData>
    <row r="1" spans="1:6" ht="45">
      <c r="A1" s="69" t="s">
        <v>73</v>
      </c>
      <c r="B1" s="69" t="s">
        <v>136</v>
      </c>
      <c r="C1" s="69" t="s">
        <v>137</v>
      </c>
      <c r="D1" s="69" t="s">
        <v>150</v>
      </c>
      <c r="E1" s="69" t="s">
        <v>148</v>
      </c>
      <c r="F1" s="69" t="s">
        <v>149</v>
      </c>
    </row>
    <row r="2" spans="1:6" ht="32" customHeight="1">
      <c r="A2" t="s">
        <v>144</v>
      </c>
      <c r="B2" t="s">
        <v>141</v>
      </c>
      <c r="C2" s="1">
        <v>0</v>
      </c>
      <c r="D2" s="1">
        <v>4</v>
      </c>
      <c r="E2" s="68">
        <f>D2*2</f>
        <v>8</v>
      </c>
      <c r="F2" t="s">
        <v>0</v>
      </c>
    </row>
    <row r="3" spans="1:6">
      <c r="A3" t="s">
        <v>145</v>
      </c>
      <c r="B3" t="s">
        <v>140</v>
      </c>
      <c r="C3" s="1">
        <v>1</v>
      </c>
      <c r="D3" s="1">
        <v>3</v>
      </c>
      <c r="E3" s="68">
        <f t="shared" ref="E3:E6" si="0">D3*2</f>
        <v>6</v>
      </c>
      <c r="F3" t="s">
        <v>0</v>
      </c>
    </row>
    <row r="4" spans="1:6">
      <c r="A4" t="s">
        <v>146</v>
      </c>
      <c r="B4" t="s">
        <v>139</v>
      </c>
      <c r="C4" s="1">
        <v>2</v>
      </c>
      <c r="D4" s="1">
        <v>2</v>
      </c>
      <c r="E4" s="68">
        <f t="shared" si="0"/>
        <v>4</v>
      </c>
      <c r="F4" t="s">
        <v>0</v>
      </c>
    </row>
    <row r="5" spans="1:6">
      <c r="A5" t="s">
        <v>147</v>
      </c>
      <c r="B5" t="s">
        <v>138</v>
      </c>
      <c r="C5" s="1">
        <v>3</v>
      </c>
      <c r="D5" s="1">
        <v>1</v>
      </c>
      <c r="E5" s="68">
        <f t="shared" si="0"/>
        <v>2</v>
      </c>
      <c r="F5" t="s">
        <v>0</v>
      </c>
    </row>
    <row r="6" spans="1:6">
      <c r="A6" t="s">
        <v>142</v>
      </c>
      <c r="B6" t="s">
        <v>143</v>
      </c>
      <c r="C6" s="1">
        <v>4</v>
      </c>
      <c r="D6" s="1">
        <v>0</v>
      </c>
      <c r="E6" s="68">
        <f t="shared" si="0"/>
        <v>0</v>
      </c>
      <c r="F6" t="s">
        <v>1</v>
      </c>
    </row>
    <row r="9" spans="1:6">
      <c r="A9" t="s">
        <v>153</v>
      </c>
      <c r="B9" s="30" t="s">
        <v>154</v>
      </c>
      <c r="C9" s="30" t="s">
        <v>155</v>
      </c>
    </row>
    <row r="10" spans="1:6">
      <c r="A10" s="4" t="s">
        <v>151</v>
      </c>
      <c r="B10" s="1">
        <f>E3</f>
        <v>6</v>
      </c>
      <c r="C10" s="1">
        <f>B10*-1</f>
        <v>-6</v>
      </c>
    </row>
    <row r="11" spans="1:6">
      <c r="A11" s="70" t="s">
        <v>152</v>
      </c>
      <c r="B11" s="1">
        <f>E4</f>
        <v>4</v>
      </c>
      <c r="C11" s="1">
        <f>B11*-1</f>
        <v>-4</v>
      </c>
    </row>
  </sheetData>
  <conditionalFormatting sqref="A11">
    <cfRule type="containsText" dxfId="0" priority="1" operator="containsText" text="Paydown">
      <formula>NOT(ISERROR(SEARCH("Paydown",A11)))</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C66"/>
  <sheetViews>
    <sheetView workbookViewId="0">
      <selection activeCell="C19" sqref="C19"/>
    </sheetView>
  </sheetViews>
  <sheetFormatPr baseColWidth="10" defaultRowHeight="15" x14ac:dyDescent="0"/>
  <cols>
    <col min="1" max="1" width="25.5703125" style="4" bestFit="1" customWidth="1"/>
    <col min="2" max="2" width="45.5703125" style="4" customWidth="1"/>
    <col min="3" max="3" width="25.42578125" style="28" customWidth="1"/>
    <col min="4" max="4" width="20.28515625" style="4" customWidth="1"/>
    <col min="5" max="16384" width="10.7109375" style="4"/>
  </cols>
  <sheetData>
    <row r="1" spans="1:3" s="5" customFormat="1" ht="47" customHeight="1">
      <c r="A1" s="5" t="s">
        <v>71</v>
      </c>
      <c r="B1" s="5" t="s">
        <v>131</v>
      </c>
      <c r="C1" s="5" t="s">
        <v>135</v>
      </c>
    </row>
    <row r="2" spans="1:3" s="8" customFormat="1" ht="31" customHeight="1">
      <c r="A2" s="6" t="s">
        <v>70</v>
      </c>
      <c r="B2" s="6" t="s">
        <v>161</v>
      </c>
      <c r="C2" s="7">
        <f>SUM(C3:C7)</f>
        <v>20</v>
      </c>
    </row>
    <row r="3" spans="1:3">
      <c r="A3" s="9" t="s">
        <v>76</v>
      </c>
      <c r="B3" s="10" t="s">
        <v>5</v>
      </c>
      <c r="C3" s="11">
        <v>4</v>
      </c>
    </row>
    <row r="4" spans="1:3">
      <c r="A4" s="9" t="s">
        <v>77</v>
      </c>
      <c r="B4" s="12" t="s">
        <v>6</v>
      </c>
      <c r="C4" s="11">
        <v>4</v>
      </c>
    </row>
    <row r="5" spans="1:3">
      <c r="A5" s="9" t="s">
        <v>78</v>
      </c>
      <c r="B5" s="12" t="s">
        <v>7</v>
      </c>
      <c r="C5" s="13">
        <v>4</v>
      </c>
    </row>
    <row r="6" spans="1:3">
      <c r="A6" s="9" t="s">
        <v>79</v>
      </c>
      <c r="B6" s="4" t="s">
        <v>8</v>
      </c>
      <c r="C6" s="13">
        <v>4</v>
      </c>
    </row>
    <row r="7" spans="1:3">
      <c r="A7" s="9" t="s">
        <v>80</v>
      </c>
      <c r="B7" s="4" t="s">
        <v>9</v>
      </c>
      <c r="C7" s="13">
        <v>4</v>
      </c>
    </row>
    <row r="8" spans="1:3" s="8" customFormat="1">
      <c r="A8" s="6" t="s">
        <v>69</v>
      </c>
      <c r="B8" s="6" t="s">
        <v>163</v>
      </c>
      <c r="C8" s="14">
        <f>SUM(C9:C11)</f>
        <v>12</v>
      </c>
    </row>
    <row r="9" spans="1:3">
      <c r="A9" s="15" t="s">
        <v>81</v>
      </c>
      <c r="B9" s="16" t="s">
        <v>10</v>
      </c>
      <c r="C9" s="17">
        <v>4</v>
      </c>
    </row>
    <row r="10" spans="1:3">
      <c r="A10" s="15" t="s">
        <v>82</v>
      </c>
      <c r="B10" s="10" t="s">
        <v>11</v>
      </c>
      <c r="C10" s="13">
        <v>4</v>
      </c>
    </row>
    <row r="11" spans="1:3">
      <c r="A11" s="15" t="s">
        <v>83</v>
      </c>
      <c r="B11" s="10" t="s">
        <v>12</v>
      </c>
      <c r="C11" s="13">
        <v>4</v>
      </c>
    </row>
    <row r="12" spans="1:3" s="19" customFormat="1" ht="75">
      <c r="A12" s="6" t="s">
        <v>68</v>
      </c>
      <c r="B12" s="18" t="s">
        <v>132</v>
      </c>
      <c r="C12" s="5">
        <f>SUM(C13:C24)</f>
        <v>48</v>
      </c>
    </row>
    <row r="13" spans="1:3">
      <c r="A13" s="20" t="s">
        <v>84</v>
      </c>
      <c r="B13" s="10" t="s">
        <v>13</v>
      </c>
      <c r="C13" s="13">
        <v>4</v>
      </c>
    </row>
    <row r="14" spans="1:3">
      <c r="A14" s="20" t="s">
        <v>85</v>
      </c>
      <c r="B14" s="10" t="s">
        <v>14</v>
      </c>
      <c r="C14" s="13">
        <v>4</v>
      </c>
    </row>
    <row r="15" spans="1:3">
      <c r="A15" s="20" t="s">
        <v>86</v>
      </c>
      <c r="B15" s="21" t="s">
        <v>15</v>
      </c>
      <c r="C15" s="13">
        <v>4</v>
      </c>
    </row>
    <row r="16" spans="1:3">
      <c r="A16" s="20" t="s">
        <v>87</v>
      </c>
      <c r="B16" s="10" t="s">
        <v>16</v>
      </c>
      <c r="C16" s="13">
        <v>4</v>
      </c>
    </row>
    <row r="17" spans="1:3">
      <c r="A17" s="20" t="s">
        <v>88</v>
      </c>
      <c r="B17" s="21" t="s">
        <v>17</v>
      </c>
      <c r="C17" s="13">
        <v>4</v>
      </c>
    </row>
    <row r="18" spans="1:3">
      <c r="A18" s="20" t="s">
        <v>89</v>
      </c>
      <c r="B18" s="21" t="s">
        <v>18</v>
      </c>
      <c r="C18" s="13">
        <v>4</v>
      </c>
    </row>
    <row r="19" spans="1:3">
      <c r="A19" s="20" t="s">
        <v>90</v>
      </c>
      <c r="B19" s="10" t="s">
        <v>19</v>
      </c>
      <c r="C19" s="13">
        <v>4</v>
      </c>
    </row>
    <row r="20" spans="1:3">
      <c r="A20" s="20" t="s">
        <v>91</v>
      </c>
      <c r="B20" s="10" t="s">
        <v>20</v>
      </c>
      <c r="C20" s="13">
        <v>4</v>
      </c>
    </row>
    <row r="21" spans="1:3">
      <c r="A21" s="20" t="s">
        <v>92</v>
      </c>
      <c r="B21" s="10" t="s">
        <v>21</v>
      </c>
      <c r="C21" s="13">
        <v>4</v>
      </c>
    </row>
    <row r="22" spans="1:3">
      <c r="A22" s="20" t="s">
        <v>93</v>
      </c>
      <c r="B22" s="10" t="s">
        <v>22</v>
      </c>
      <c r="C22" s="13">
        <v>4</v>
      </c>
    </row>
    <row r="23" spans="1:3" ht="30">
      <c r="A23" s="20" t="s">
        <v>94</v>
      </c>
      <c r="B23" s="22" t="s">
        <v>23</v>
      </c>
      <c r="C23" s="13">
        <v>4</v>
      </c>
    </row>
    <row r="24" spans="1:3">
      <c r="A24" s="20" t="s">
        <v>95</v>
      </c>
      <c r="B24" s="10" t="s">
        <v>24</v>
      </c>
      <c r="C24" s="13">
        <v>4</v>
      </c>
    </row>
    <row r="25" spans="1:3" s="19" customFormat="1" ht="31" customHeight="1">
      <c r="A25" s="6" t="s">
        <v>67</v>
      </c>
      <c r="B25" s="6" t="s">
        <v>132</v>
      </c>
      <c r="C25" s="5">
        <f>SUM(C26:C28)</f>
        <v>12</v>
      </c>
    </row>
    <row r="26" spans="1:3">
      <c r="A26" s="20" t="s">
        <v>96</v>
      </c>
      <c r="B26" s="10" t="s">
        <v>25</v>
      </c>
      <c r="C26" s="13">
        <v>4</v>
      </c>
    </row>
    <row r="27" spans="1:3">
      <c r="A27" s="20" t="s">
        <v>97</v>
      </c>
      <c r="B27" s="10" t="s">
        <v>26</v>
      </c>
      <c r="C27" s="23">
        <v>4</v>
      </c>
    </row>
    <row r="28" spans="1:3" ht="45">
      <c r="A28" s="20" t="s">
        <v>97</v>
      </c>
      <c r="B28" s="22" t="s">
        <v>27</v>
      </c>
      <c r="C28" s="13">
        <v>4</v>
      </c>
    </row>
    <row r="29" spans="1:3" s="8" customFormat="1" ht="90">
      <c r="A29" s="6" t="s">
        <v>66</v>
      </c>
      <c r="B29" s="26" t="s">
        <v>164</v>
      </c>
      <c r="C29" s="7">
        <f>SUM(C30:C36)</f>
        <v>28</v>
      </c>
    </row>
    <row r="30" spans="1:3">
      <c r="A30" s="20" t="s">
        <v>98</v>
      </c>
      <c r="B30" s="10" t="s">
        <v>28</v>
      </c>
      <c r="C30" s="13">
        <v>4</v>
      </c>
    </row>
    <row r="31" spans="1:3">
      <c r="A31" s="20" t="s">
        <v>99</v>
      </c>
      <c r="B31" s="10" t="s">
        <v>29</v>
      </c>
      <c r="C31" s="24">
        <v>4</v>
      </c>
    </row>
    <row r="32" spans="1:3">
      <c r="A32" s="20" t="s">
        <v>100</v>
      </c>
      <c r="B32" s="10" t="s">
        <v>30</v>
      </c>
      <c r="C32" s="24">
        <v>4</v>
      </c>
    </row>
    <row r="33" spans="1:3" ht="45">
      <c r="A33" s="20" t="s">
        <v>101</v>
      </c>
      <c r="B33" s="25" t="s">
        <v>31</v>
      </c>
      <c r="C33" s="24">
        <v>4</v>
      </c>
    </row>
    <row r="34" spans="1:3">
      <c r="A34" s="20" t="s">
        <v>102</v>
      </c>
      <c r="B34" s="25" t="s">
        <v>32</v>
      </c>
      <c r="C34" s="24">
        <v>4</v>
      </c>
    </row>
    <row r="35" spans="1:3">
      <c r="A35" s="20" t="s">
        <v>103</v>
      </c>
      <c r="B35" s="25" t="s">
        <v>33</v>
      </c>
      <c r="C35" s="13">
        <v>4</v>
      </c>
    </row>
    <row r="36" spans="1:3">
      <c r="A36" s="20" t="s">
        <v>104</v>
      </c>
      <c r="B36" s="25" t="s">
        <v>34</v>
      </c>
      <c r="C36" s="13">
        <v>4</v>
      </c>
    </row>
    <row r="37" spans="1:3" s="8" customFormat="1">
      <c r="A37" s="6" t="s">
        <v>65</v>
      </c>
      <c r="B37" s="26" t="s">
        <v>162</v>
      </c>
      <c r="C37" s="27">
        <f>SUM(C38:C43)</f>
        <v>24</v>
      </c>
    </row>
    <row r="38" spans="1:3">
      <c r="A38" s="20" t="s">
        <v>105</v>
      </c>
      <c r="B38" s="10" t="s">
        <v>36</v>
      </c>
      <c r="C38" s="13">
        <v>4</v>
      </c>
    </row>
    <row r="39" spans="1:3">
      <c r="A39" s="20" t="s">
        <v>106</v>
      </c>
      <c r="B39" s="10" t="s">
        <v>37</v>
      </c>
      <c r="C39" s="13">
        <v>4</v>
      </c>
    </row>
    <row r="40" spans="1:3">
      <c r="A40" s="20" t="s">
        <v>107</v>
      </c>
      <c r="B40" s="10" t="s">
        <v>35</v>
      </c>
      <c r="C40" s="13">
        <v>4</v>
      </c>
    </row>
    <row r="41" spans="1:3">
      <c r="A41" s="20" t="s">
        <v>108</v>
      </c>
      <c r="B41" s="10" t="s">
        <v>38</v>
      </c>
      <c r="C41" s="23">
        <v>4</v>
      </c>
    </row>
    <row r="42" spans="1:3">
      <c r="A42" s="20" t="s">
        <v>109</v>
      </c>
      <c r="B42" s="10" t="s">
        <v>39</v>
      </c>
      <c r="C42" s="23">
        <v>4</v>
      </c>
    </row>
    <row r="43" spans="1:3">
      <c r="A43" s="20" t="s">
        <v>110</v>
      </c>
      <c r="B43" s="12" t="s">
        <v>40</v>
      </c>
      <c r="C43" s="13">
        <v>4</v>
      </c>
    </row>
    <row r="44" spans="1:3" s="8" customFormat="1" ht="105">
      <c r="A44" s="6" t="s">
        <v>64</v>
      </c>
      <c r="B44" s="26" t="s">
        <v>133</v>
      </c>
      <c r="C44" s="7">
        <f>SUM(C45:C47)</f>
        <v>12</v>
      </c>
    </row>
    <row r="45" spans="1:3">
      <c r="A45" s="15" t="s">
        <v>111</v>
      </c>
      <c r="B45" s="10" t="s">
        <v>41</v>
      </c>
      <c r="C45" s="13">
        <v>4</v>
      </c>
    </row>
    <row r="46" spans="1:3" ht="90">
      <c r="A46" s="15" t="s">
        <v>112</v>
      </c>
      <c r="B46" s="22" t="s">
        <v>42</v>
      </c>
      <c r="C46" s="13">
        <v>4</v>
      </c>
    </row>
    <row r="47" spans="1:3" ht="30">
      <c r="A47" s="15" t="s">
        <v>113</v>
      </c>
      <c r="B47" s="22" t="s">
        <v>43</v>
      </c>
      <c r="C47" s="13">
        <v>4</v>
      </c>
    </row>
    <row r="48" spans="1:3" s="8" customFormat="1" ht="75">
      <c r="A48" s="6" t="s">
        <v>63</v>
      </c>
      <c r="B48" s="26" t="s">
        <v>134</v>
      </c>
      <c r="C48" s="7">
        <f>SUM(C49:C59)</f>
        <v>44</v>
      </c>
    </row>
    <row r="49" spans="1:3">
      <c r="A49" s="20" t="s">
        <v>114</v>
      </c>
      <c r="B49" s="10" t="s">
        <v>74</v>
      </c>
      <c r="C49" s="13">
        <v>4</v>
      </c>
    </row>
    <row r="50" spans="1:3">
      <c r="A50" s="20" t="s">
        <v>115</v>
      </c>
      <c r="B50" s="10" t="s">
        <v>44</v>
      </c>
      <c r="C50" s="13">
        <v>4</v>
      </c>
    </row>
    <row r="51" spans="1:3">
      <c r="A51" s="20" t="s">
        <v>116</v>
      </c>
      <c r="B51" s="12" t="s">
        <v>45</v>
      </c>
      <c r="C51" s="13">
        <v>4</v>
      </c>
    </row>
    <row r="52" spans="1:3">
      <c r="A52" s="20" t="s">
        <v>117</v>
      </c>
      <c r="B52" s="12" t="s">
        <v>46</v>
      </c>
      <c r="C52" s="13">
        <v>4</v>
      </c>
    </row>
    <row r="53" spans="1:3">
      <c r="A53" s="20" t="s">
        <v>118</v>
      </c>
      <c r="B53" s="12" t="s">
        <v>47</v>
      </c>
      <c r="C53" s="13">
        <v>4</v>
      </c>
    </row>
    <row r="54" spans="1:3">
      <c r="A54" s="20" t="s">
        <v>119</v>
      </c>
      <c r="B54" s="12" t="s">
        <v>48</v>
      </c>
      <c r="C54" s="13">
        <v>4</v>
      </c>
    </row>
    <row r="55" spans="1:3">
      <c r="A55" s="20" t="s">
        <v>120</v>
      </c>
      <c r="B55" s="12" t="s">
        <v>49</v>
      </c>
      <c r="C55" s="13">
        <v>4</v>
      </c>
    </row>
    <row r="56" spans="1:3">
      <c r="A56" s="20" t="s">
        <v>121</v>
      </c>
      <c r="B56" s="12" t="s">
        <v>50</v>
      </c>
      <c r="C56" s="13">
        <v>4</v>
      </c>
    </row>
    <row r="57" spans="1:3">
      <c r="A57" s="20" t="s">
        <v>122</v>
      </c>
      <c r="B57" s="12" t="s">
        <v>51</v>
      </c>
      <c r="C57" s="13">
        <v>4</v>
      </c>
    </row>
    <row r="58" spans="1:3">
      <c r="A58" s="20" t="s">
        <v>123</v>
      </c>
      <c r="B58" s="12" t="s">
        <v>52</v>
      </c>
      <c r="C58" s="13">
        <v>4</v>
      </c>
    </row>
    <row r="59" spans="1:3">
      <c r="A59" s="20" t="s">
        <v>124</v>
      </c>
      <c r="B59" s="12" t="s">
        <v>53</v>
      </c>
      <c r="C59" s="13">
        <v>4</v>
      </c>
    </row>
    <row r="60" spans="1:3" s="8" customFormat="1">
      <c r="A60" s="6" t="s">
        <v>72</v>
      </c>
      <c r="B60" s="26"/>
      <c r="C60" s="14">
        <f>SUM(C61:C66)</f>
        <v>24</v>
      </c>
    </row>
    <row r="61" spans="1:3">
      <c r="A61" s="20" t="s">
        <v>125</v>
      </c>
      <c r="B61" s="10" t="s">
        <v>54</v>
      </c>
      <c r="C61" s="28">
        <v>4</v>
      </c>
    </row>
    <row r="62" spans="1:3" ht="30">
      <c r="A62" s="20" t="s">
        <v>126</v>
      </c>
      <c r="B62" s="22" t="s">
        <v>55</v>
      </c>
      <c r="C62" s="28">
        <v>4</v>
      </c>
    </row>
    <row r="63" spans="1:3">
      <c r="A63" s="20" t="s">
        <v>127</v>
      </c>
      <c r="B63" s="29" t="s">
        <v>56</v>
      </c>
      <c r="C63" s="28">
        <v>4</v>
      </c>
    </row>
    <row r="64" spans="1:3">
      <c r="A64" s="20" t="s">
        <v>128</v>
      </c>
      <c r="B64" s="10" t="s">
        <v>57</v>
      </c>
      <c r="C64" s="28">
        <v>4</v>
      </c>
    </row>
    <row r="65" spans="1:3">
      <c r="A65" s="20" t="s">
        <v>129</v>
      </c>
      <c r="B65" s="10" t="s">
        <v>58</v>
      </c>
      <c r="C65" s="28">
        <v>4</v>
      </c>
    </row>
    <row r="66" spans="1:3">
      <c r="A66" s="20" t="s">
        <v>130</v>
      </c>
      <c r="B66" s="10" t="s">
        <v>59</v>
      </c>
      <c r="C66" s="28">
        <v>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FD2527C5B3DA4DB42DB64D16213495" ma:contentTypeVersion="0" ma:contentTypeDescription="Create a new document." ma:contentTypeScope="" ma:versionID="f747b62ba4b5e6adcd4430f4cd265114">
  <xsd:schema xmlns:xsd="http://www.w3.org/2001/XMLSchema" xmlns:xs="http://www.w3.org/2001/XMLSchema" xmlns:p="http://schemas.microsoft.com/office/2006/metadata/properties" targetNamespace="http://schemas.microsoft.com/office/2006/metadata/properties" ma:root="true" ma:fieldsID="c667b9ac2e9b86b172388386b14da4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6ABA6-9585-4EAB-99F7-D2FD49680D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C2A8074-CAB5-46A7-A94E-51F69837B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8DA13B-FE43-43F8-BAF8-8764A0A426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 Template</vt:lpstr>
      <vt:lpstr>lookup values</vt:lpstr>
      <vt:lpstr>lookup heuristics</vt:lpstr>
    </vt:vector>
  </TitlesOfParts>
  <Company>Truven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Dunwoody</dc:creator>
  <cp:lastModifiedBy>Susan Teague Rector</cp:lastModifiedBy>
  <cp:lastPrinted>2014-02-13T16:30:07Z</cp:lastPrinted>
  <dcterms:created xsi:type="dcterms:W3CDTF">2014-02-02T00:24:21Z</dcterms:created>
  <dcterms:modified xsi:type="dcterms:W3CDTF">2014-12-08T01:42:38Z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0x0101002CFD2527C5B3DA4DB42DB64D16213495</vt:lpwstr>
  </property>
  <property fmtid="{D5CDD505-2E9C-101B-9397-08002B2CF9AE}" pid="3" name="IsMyDocuments">
    <vt:bool>true</vt:bool>
  </property>
</Properties>
</file>