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8985" yWindow="-150" windowWidth="9825" windowHeight="7845" tabRatio="685" activeTab="4"/>
  </bookViews>
  <sheets>
    <sheet name="Instructions" sheetId="2" r:id="rId1"/>
    <sheet name="Assumptions" sheetId="5" r:id="rId2"/>
    <sheet name="Retailers" sheetId="1" r:id="rId3"/>
    <sheet name="Summary" sheetId="4" r:id="rId4"/>
    <sheet name="Line Items" sheetId="13" r:id="rId5"/>
  </sheets>
  <externalReferences>
    <externalReference r:id="rId6"/>
  </externalReferences>
  <definedNames>
    <definedName name="_xlnm.Print_Area" localSheetId="4">'Line Items'!$A$1:$O$31</definedName>
    <definedName name="_xlnm.Print_Area" localSheetId="3">Summary!$A$1:$O$77</definedName>
  </definedNames>
  <calcPr calcId="125725"/>
</workbook>
</file>

<file path=xl/calcChain.xml><?xml version="1.0" encoding="utf-8"?>
<calcChain xmlns="http://schemas.openxmlformats.org/spreadsheetml/2006/main">
  <c r="M108" i="1"/>
  <c r="L108"/>
  <c r="K108"/>
  <c r="J108"/>
  <c r="I108"/>
  <c r="H108"/>
  <c r="G108"/>
  <c r="F108"/>
  <c r="E108"/>
  <c r="D108"/>
  <c r="C108"/>
  <c r="B108"/>
  <c r="M83"/>
  <c r="L83"/>
  <c r="K83"/>
  <c r="J83"/>
  <c r="I83"/>
  <c r="H83"/>
  <c r="G83"/>
  <c r="F83"/>
  <c r="E83"/>
  <c r="D83"/>
  <c r="C83"/>
  <c r="B83"/>
  <c r="M58"/>
  <c r="L58"/>
  <c r="K58"/>
  <c r="J58"/>
  <c r="I58"/>
  <c r="H58"/>
  <c r="G58"/>
  <c r="F58"/>
  <c r="E58"/>
  <c r="D58"/>
  <c r="C58"/>
  <c r="B58"/>
  <c r="D33"/>
  <c r="E33"/>
  <c r="F33"/>
  <c r="G33"/>
  <c r="H33"/>
  <c r="I33"/>
  <c r="J33"/>
  <c r="K33"/>
  <c r="L33"/>
  <c r="M33"/>
  <c r="C33"/>
  <c r="B33"/>
  <c r="C8"/>
  <c r="D8"/>
  <c r="E8"/>
  <c r="F8"/>
  <c r="G8"/>
  <c r="H8"/>
  <c r="I8"/>
  <c r="J8"/>
  <c r="K8"/>
  <c r="L8"/>
  <c r="M8"/>
  <c r="B8"/>
  <c r="O5" i="13"/>
  <c r="N27"/>
  <c r="O27" s="1"/>
  <c r="N5"/>
  <c r="B30"/>
  <c r="B72" i="4" s="1"/>
  <c r="M30" i="13"/>
  <c r="M72" i="4" s="1"/>
  <c r="L30" i="13"/>
  <c r="L72" i="4" s="1"/>
  <c r="K30" i="13"/>
  <c r="K72" i="4" s="1"/>
  <c r="J30" i="13"/>
  <c r="J72" i="4" s="1"/>
  <c r="I30" i="13"/>
  <c r="I72" i="4" s="1"/>
  <c r="H30" i="13"/>
  <c r="H72" i="4" s="1"/>
  <c r="G30" i="13"/>
  <c r="G72" i="4" s="1"/>
  <c r="F30" i="13"/>
  <c r="F72" i="4" s="1"/>
  <c r="E30" i="13"/>
  <c r="E72" i="4" s="1"/>
  <c r="D30" i="13"/>
  <c r="D72" i="4" s="1"/>
  <c r="C30" i="13"/>
  <c r="C72" i="4" s="1"/>
  <c r="D8" i="13"/>
  <c r="D42" i="4" s="1"/>
  <c r="E8" i="13"/>
  <c r="E42" i="4" s="1"/>
  <c r="F8" i="13"/>
  <c r="F42" i="4" s="1"/>
  <c r="G8" i="13"/>
  <c r="G42" i="4" s="1"/>
  <c r="H8" i="13"/>
  <c r="H42" i="4" s="1"/>
  <c r="I8" i="13"/>
  <c r="I42" i="4" s="1"/>
  <c r="J8" i="13"/>
  <c r="J42" i="4" s="1"/>
  <c r="K8" i="13"/>
  <c r="K42" i="4" s="1"/>
  <c r="L8" i="13"/>
  <c r="L42" i="4" s="1"/>
  <c r="M8" i="13"/>
  <c r="M42" i="4" s="1"/>
  <c r="C8" i="13"/>
  <c r="C42" i="4" s="1"/>
  <c r="B8" i="13"/>
  <c r="B42" i="4" s="1"/>
  <c r="N7" i="13"/>
  <c r="O7" s="1"/>
  <c r="N6"/>
  <c r="O6" s="1"/>
  <c r="D5" i="4"/>
  <c r="D27" s="1"/>
  <c r="C129" i="1"/>
  <c r="C5" i="4" s="1"/>
  <c r="C27" s="1"/>
  <c r="D129" i="1"/>
  <c r="E129"/>
  <c r="E5" i="4" s="1"/>
  <c r="E27" s="1"/>
  <c r="F129" i="1"/>
  <c r="F5" i="4" s="1"/>
  <c r="F27" s="1"/>
  <c r="G129" i="1"/>
  <c r="G5" i="4" s="1"/>
  <c r="G27" s="1"/>
  <c r="H129" i="1"/>
  <c r="H5" i="4" s="1"/>
  <c r="H27" s="1"/>
  <c r="I129" i="1"/>
  <c r="I5" i="4" s="1"/>
  <c r="I27" s="1"/>
  <c r="J129" i="1"/>
  <c r="J5" i="4" s="1"/>
  <c r="J27" s="1"/>
  <c r="K129" i="1"/>
  <c r="K5" i="4" s="1"/>
  <c r="K27" s="1"/>
  <c r="L129" i="1"/>
  <c r="L5" i="4" s="1"/>
  <c r="L27" s="1"/>
  <c r="M129" i="1"/>
  <c r="M5" i="4" s="1"/>
  <c r="M27" s="1"/>
  <c r="C130" i="1"/>
  <c r="C13" i="4" s="1"/>
  <c r="C35" s="1"/>
  <c r="D130" i="1"/>
  <c r="D13" i="4" s="1"/>
  <c r="D35" s="1"/>
  <c r="E130" i="1"/>
  <c r="E13" i="4" s="1"/>
  <c r="E35" s="1"/>
  <c r="F130" i="1"/>
  <c r="F13" i="4" s="1"/>
  <c r="F35" s="1"/>
  <c r="G130" i="1"/>
  <c r="G13" i="4" s="1"/>
  <c r="G35" s="1"/>
  <c r="H130" i="1"/>
  <c r="H13" i="4" s="1"/>
  <c r="H35" s="1"/>
  <c r="I130" i="1"/>
  <c r="I13" i="4" s="1"/>
  <c r="I35" s="1"/>
  <c r="J130" i="1"/>
  <c r="J13" i="4" s="1"/>
  <c r="J35" s="1"/>
  <c r="K130" i="1"/>
  <c r="K13" i="4" s="1"/>
  <c r="K35" s="1"/>
  <c r="L130" i="1"/>
  <c r="L13" i="4" s="1"/>
  <c r="L35" s="1"/>
  <c r="M130" i="1"/>
  <c r="M13" i="4" s="1"/>
  <c r="M35" s="1"/>
  <c r="D137" i="1"/>
  <c r="E137"/>
  <c r="H137"/>
  <c r="I137"/>
  <c r="K137"/>
  <c r="L137"/>
  <c r="M137"/>
  <c r="D138"/>
  <c r="E138"/>
  <c r="F138"/>
  <c r="H138"/>
  <c r="I138"/>
  <c r="J138"/>
  <c r="L138"/>
  <c r="M138"/>
  <c r="C145"/>
  <c r="E145"/>
  <c r="F145"/>
  <c r="G145"/>
  <c r="I145"/>
  <c r="J145"/>
  <c r="K145"/>
  <c r="M145"/>
  <c r="C146"/>
  <c r="E146"/>
  <c r="F146"/>
  <c r="G146"/>
  <c r="I146"/>
  <c r="J146"/>
  <c r="K146"/>
  <c r="M146"/>
  <c r="B130"/>
  <c r="B13" i="4" s="1"/>
  <c r="B35" s="1"/>
  <c r="B129" i="1"/>
  <c r="M121"/>
  <c r="L121"/>
  <c r="K121"/>
  <c r="J121"/>
  <c r="I121"/>
  <c r="H121"/>
  <c r="G121"/>
  <c r="F121"/>
  <c r="E121"/>
  <c r="D121"/>
  <c r="C121"/>
  <c r="M120"/>
  <c r="L120"/>
  <c r="K120"/>
  <c r="J120"/>
  <c r="I120"/>
  <c r="H120"/>
  <c r="G120"/>
  <c r="F120"/>
  <c r="E120"/>
  <c r="D120"/>
  <c r="C120"/>
  <c r="M116"/>
  <c r="L116"/>
  <c r="K116"/>
  <c r="J116"/>
  <c r="I116"/>
  <c r="H116"/>
  <c r="G116"/>
  <c r="F116"/>
  <c r="E116"/>
  <c r="D116"/>
  <c r="C116"/>
  <c r="B116"/>
  <c r="M115"/>
  <c r="M119" s="1"/>
  <c r="L115"/>
  <c r="L119" s="1"/>
  <c r="K115"/>
  <c r="K117" s="1"/>
  <c r="J115"/>
  <c r="J117" s="1"/>
  <c r="I115"/>
  <c r="I119" s="1"/>
  <c r="H115"/>
  <c r="H119" s="1"/>
  <c r="G115"/>
  <c r="G117" s="1"/>
  <c r="F115"/>
  <c r="F117" s="1"/>
  <c r="E115"/>
  <c r="E119" s="1"/>
  <c r="D115"/>
  <c r="D119" s="1"/>
  <c r="C115"/>
  <c r="C117" s="1"/>
  <c r="B115"/>
  <c r="B117" s="1"/>
  <c r="M113"/>
  <c r="L113"/>
  <c r="K113"/>
  <c r="J113"/>
  <c r="I113"/>
  <c r="H113"/>
  <c r="G113"/>
  <c r="F113"/>
  <c r="E113"/>
  <c r="D113"/>
  <c r="C113"/>
  <c r="M112"/>
  <c r="L112"/>
  <c r="K112"/>
  <c r="J112"/>
  <c r="I112"/>
  <c r="H112"/>
  <c r="G112"/>
  <c r="F112"/>
  <c r="E112"/>
  <c r="D112"/>
  <c r="C112"/>
  <c r="M107"/>
  <c r="M109" s="1"/>
  <c r="L107"/>
  <c r="L126" s="1"/>
  <c r="K107"/>
  <c r="K126" s="1"/>
  <c r="J107"/>
  <c r="J109" s="1"/>
  <c r="I107"/>
  <c r="I109" s="1"/>
  <c r="H107"/>
  <c r="H126" s="1"/>
  <c r="G107"/>
  <c r="G126" s="1"/>
  <c r="F107"/>
  <c r="E107"/>
  <c r="E109" s="1"/>
  <c r="D107"/>
  <c r="D126" s="1"/>
  <c r="C107"/>
  <c r="C126" s="1"/>
  <c r="B107"/>
  <c r="B112" s="1"/>
  <c r="N105"/>
  <c r="N104"/>
  <c r="M96"/>
  <c r="L96"/>
  <c r="K96"/>
  <c r="J96"/>
  <c r="I96"/>
  <c r="H96"/>
  <c r="G96"/>
  <c r="F96"/>
  <c r="E96"/>
  <c r="D96"/>
  <c r="C96"/>
  <c r="M95"/>
  <c r="L95"/>
  <c r="K95"/>
  <c r="J95"/>
  <c r="I95"/>
  <c r="H95"/>
  <c r="G95"/>
  <c r="F95"/>
  <c r="E95"/>
  <c r="D95"/>
  <c r="C95"/>
  <c r="M91"/>
  <c r="L91"/>
  <c r="K91"/>
  <c r="J91"/>
  <c r="I91"/>
  <c r="H91"/>
  <c r="G91"/>
  <c r="F91"/>
  <c r="E91"/>
  <c r="D91"/>
  <c r="C91"/>
  <c r="B91"/>
  <c r="M90"/>
  <c r="M94" s="1"/>
  <c r="L90"/>
  <c r="L94" s="1"/>
  <c r="K90"/>
  <c r="K92" s="1"/>
  <c r="J90"/>
  <c r="J92" s="1"/>
  <c r="I90"/>
  <c r="I94" s="1"/>
  <c r="H90"/>
  <c r="H94" s="1"/>
  <c r="G90"/>
  <c r="G92" s="1"/>
  <c r="F90"/>
  <c r="F92" s="1"/>
  <c r="E90"/>
  <c r="E94" s="1"/>
  <c r="D90"/>
  <c r="D94" s="1"/>
  <c r="C90"/>
  <c r="C92" s="1"/>
  <c r="B90"/>
  <c r="B92" s="1"/>
  <c r="M88"/>
  <c r="L88"/>
  <c r="K88"/>
  <c r="J88"/>
  <c r="I88"/>
  <c r="H88"/>
  <c r="G88"/>
  <c r="F88"/>
  <c r="E88"/>
  <c r="D88"/>
  <c r="C88"/>
  <c r="M87"/>
  <c r="L87"/>
  <c r="K87"/>
  <c r="J87"/>
  <c r="I87"/>
  <c r="H87"/>
  <c r="G87"/>
  <c r="F87"/>
  <c r="E87"/>
  <c r="D87"/>
  <c r="C87"/>
  <c r="M82"/>
  <c r="M84" s="1"/>
  <c r="L82"/>
  <c r="L101" s="1"/>
  <c r="K82"/>
  <c r="J82"/>
  <c r="J84" s="1"/>
  <c r="I82"/>
  <c r="I84" s="1"/>
  <c r="H82"/>
  <c r="H101" s="1"/>
  <c r="G82"/>
  <c r="F82"/>
  <c r="F84" s="1"/>
  <c r="E82"/>
  <c r="E84" s="1"/>
  <c r="D82"/>
  <c r="D101" s="1"/>
  <c r="C82"/>
  <c r="B82"/>
  <c r="B87" s="1"/>
  <c r="N80"/>
  <c r="N79"/>
  <c r="M71"/>
  <c r="L71"/>
  <c r="K71"/>
  <c r="J71"/>
  <c r="I71"/>
  <c r="H71"/>
  <c r="G71"/>
  <c r="F71"/>
  <c r="E71"/>
  <c r="D71"/>
  <c r="C71"/>
  <c r="M70"/>
  <c r="L70"/>
  <c r="K70"/>
  <c r="J70"/>
  <c r="I70"/>
  <c r="H70"/>
  <c r="G70"/>
  <c r="F70"/>
  <c r="E70"/>
  <c r="D70"/>
  <c r="C70"/>
  <c r="M66"/>
  <c r="L66"/>
  <c r="K66"/>
  <c r="J66"/>
  <c r="I66"/>
  <c r="H66"/>
  <c r="G66"/>
  <c r="F66"/>
  <c r="E66"/>
  <c r="D66"/>
  <c r="C66"/>
  <c r="B66"/>
  <c r="M65"/>
  <c r="M69" s="1"/>
  <c r="L65"/>
  <c r="L69" s="1"/>
  <c r="K65"/>
  <c r="K67" s="1"/>
  <c r="J65"/>
  <c r="J67" s="1"/>
  <c r="I65"/>
  <c r="I69" s="1"/>
  <c r="H65"/>
  <c r="H69" s="1"/>
  <c r="G65"/>
  <c r="G67" s="1"/>
  <c r="F65"/>
  <c r="F67" s="1"/>
  <c r="E65"/>
  <c r="E69" s="1"/>
  <c r="D65"/>
  <c r="D69" s="1"/>
  <c r="C65"/>
  <c r="C67" s="1"/>
  <c r="B65"/>
  <c r="B67" s="1"/>
  <c r="M63"/>
  <c r="L63"/>
  <c r="K63"/>
  <c r="J63"/>
  <c r="I63"/>
  <c r="H63"/>
  <c r="G63"/>
  <c r="F63"/>
  <c r="E63"/>
  <c r="D63"/>
  <c r="C63"/>
  <c r="M62"/>
  <c r="L62"/>
  <c r="K62"/>
  <c r="J62"/>
  <c r="I62"/>
  <c r="H62"/>
  <c r="G62"/>
  <c r="F62"/>
  <c r="E62"/>
  <c r="D62"/>
  <c r="C62"/>
  <c r="M57"/>
  <c r="L57"/>
  <c r="K57"/>
  <c r="K76" s="1"/>
  <c r="J57"/>
  <c r="J59" s="1"/>
  <c r="I57"/>
  <c r="H57"/>
  <c r="G57"/>
  <c r="G76" s="1"/>
  <c r="F57"/>
  <c r="F59" s="1"/>
  <c r="E57"/>
  <c r="D57"/>
  <c r="C57"/>
  <c r="C76" s="1"/>
  <c r="B57"/>
  <c r="B62" s="1"/>
  <c r="N55"/>
  <c r="N54"/>
  <c r="M46"/>
  <c r="L46"/>
  <c r="K46"/>
  <c r="J46"/>
  <c r="I46"/>
  <c r="H46"/>
  <c r="G46"/>
  <c r="F46"/>
  <c r="E46"/>
  <c r="D46"/>
  <c r="C46"/>
  <c r="M45"/>
  <c r="L45"/>
  <c r="K45"/>
  <c r="J45"/>
  <c r="I45"/>
  <c r="H45"/>
  <c r="G45"/>
  <c r="F45"/>
  <c r="E45"/>
  <c r="D45"/>
  <c r="C45"/>
  <c r="M41"/>
  <c r="L41"/>
  <c r="K41"/>
  <c r="J41"/>
  <c r="I41"/>
  <c r="H41"/>
  <c r="G41"/>
  <c r="F41"/>
  <c r="E41"/>
  <c r="D41"/>
  <c r="C41"/>
  <c r="B41"/>
  <c r="M40"/>
  <c r="M44" s="1"/>
  <c r="L40"/>
  <c r="L44" s="1"/>
  <c r="K40"/>
  <c r="K42" s="1"/>
  <c r="J40"/>
  <c r="J42" s="1"/>
  <c r="I40"/>
  <c r="I44" s="1"/>
  <c r="H40"/>
  <c r="H44" s="1"/>
  <c r="G40"/>
  <c r="G42" s="1"/>
  <c r="F40"/>
  <c r="F42" s="1"/>
  <c r="E40"/>
  <c r="E44" s="1"/>
  <c r="D40"/>
  <c r="D44" s="1"/>
  <c r="C40"/>
  <c r="C42" s="1"/>
  <c r="B40"/>
  <c r="B42" s="1"/>
  <c r="M38"/>
  <c r="L38"/>
  <c r="K38"/>
  <c r="J38"/>
  <c r="I38"/>
  <c r="H38"/>
  <c r="G38"/>
  <c r="F38"/>
  <c r="E38"/>
  <c r="D38"/>
  <c r="C38"/>
  <c r="M37"/>
  <c r="L37"/>
  <c r="K37"/>
  <c r="J37"/>
  <c r="I37"/>
  <c r="H37"/>
  <c r="G37"/>
  <c r="F37"/>
  <c r="E37"/>
  <c r="D37"/>
  <c r="C37"/>
  <c r="M32"/>
  <c r="L32"/>
  <c r="L51" s="1"/>
  <c r="K32"/>
  <c r="J32"/>
  <c r="I32"/>
  <c r="H32"/>
  <c r="H51" s="1"/>
  <c r="G32"/>
  <c r="F32"/>
  <c r="E32"/>
  <c r="D32"/>
  <c r="D51" s="1"/>
  <c r="C32"/>
  <c r="B32"/>
  <c r="B37" s="1"/>
  <c r="N30"/>
  <c r="N29"/>
  <c r="C7"/>
  <c r="D7"/>
  <c r="E7"/>
  <c r="E132" s="1"/>
  <c r="F7"/>
  <c r="F132" s="1"/>
  <c r="G7"/>
  <c r="H7"/>
  <c r="I7"/>
  <c r="I132" s="1"/>
  <c r="J7"/>
  <c r="J132" s="1"/>
  <c r="K7"/>
  <c r="L7"/>
  <c r="M7"/>
  <c r="M132" s="1"/>
  <c r="F9"/>
  <c r="D11"/>
  <c r="E11"/>
  <c r="F11"/>
  <c r="G11"/>
  <c r="H11"/>
  <c r="I11"/>
  <c r="J11"/>
  <c r="K11"/>
  <c r="L11"/>
  <c r="M11"/>
  <c r="C12"/>
  <c r="D12"/>
  <c r="E12"/>
  <c r="F12"/>
  <c r="G12"/>
  <c r="H12"/>
  <c r="I12"/>
  <c r="J12"/>
  <c r="K12"/>
  <c r="L12"/>
  <c r="M12"/>
  <c r="D13"/>
  <c r="E13"/>
  <c r="F13"/>
  <c r="G13"/>
  <c r="H13"/>
  <c r="I13"/>
  <c r="J13"/>
  <c r="K13"/>
  <c r="L13"/>
  <c r="M13"/>
  <c r="C15"/>
  <c r="D15"/>
  <c r="D140" s="1"/>
  <c r="E15"/>
  <c r="E140" s="1"/>
  <c r="F15"/>
  <c r="F140" s="1"/>
  <c r="G15"/>
  <c r="H15"/>
  <c r="H140" s="1"/>
  <c r="I15"/>
  <c r="I140" s="1"/>
  <c r="J15"/>
  <c r="J140" s="1"/>
  <c r="K15"/>
  <c r="L15"/>
  <c r="L140" s="1"/>
  <c r="M15"/>
  <c r="M140" s="1"/>
  <c r="C16"/>
  <c r="C17" s="1"/>
  <c r="D16"/>
  <c r="D17" s="1"/>
  <c r="E16"/>
  <c r="F16"/>
  <c r="G16"/>
  <c r="G17" s="1"/>
  <c r="H16"/>
  <c r="I16"/>
  <c r="J16"/>
  <c r="K16"/>
  <c r="L16"/>
  <c r="M16"/>
  <c r="M17" s="1"/>
  <c r="C19"/>
  <c r="D19"/>
  <c r="F19"/>
  <c r="G19"/>
  <c r="H19"/>
  <c r="J19"/>
  <c r="K19"/>
  <c r="L19"/>
  <c r="C20"/>
  <c r="D20"/>
  <c r="E20"/>
  <c r="F20"/>
  <c r="G20"/>
  <c r="H20"/>
  <c r="I20"/>
  <c r="J20"/>
  <c r="K20"/>
  <c r="L20"/>
  <c r="M20"/>
  <c r="C21"/>
  <c r="D21"/>
  <c r="E21"/>
  <c r="F21"/>
  <c r="G21"/>
  <c r="H21"/>
  <c r="I21"/>
  <c r="J21"/>
  <c r="K21"/>
  <c r="L21"/>
  <c r="M21"/>
  <c r="C23"/>
  <c r="D23"/>
  <c r="E23"/>
  <c r="F23"/>
  <c r="G23"/>
  <c r="H23"/>
  <c r="I23"/>
  <c r="J23"/>
  <c r="K23"/>
  <c r="L23"/>
  <c r="M23"/>
  <c r="D26"/>
  <c r="E26"/>
  <c r="F26"/>
  <c r="G26"/>
  <c r="H26"/>
  <c r="I26"/>
  <c r="J26"/>
  <c r="K26"/>
  <c r="L26"/>
  <c r="M26"/>
  <c r="B16"/>
  <c r="B15"/>
  <c r="N5"/>
  <c r="N29" i="13"/>
  <c r="O29" s="1"/>
  <c r="N28"/>
  <c r="O28" s="1"/>
  <c r="M22"/>
  <c r="L22"/>
  <c r="K22"/>
  <c r="J22"/>
  <c r="I22"/>
  <c r="H22"/>
  <c r="G22"/>
  <c r="F22"/>
  <c r="E22"/>
  <c r="D22"/>
  <c r="C22"/>
  <c r="B22"/>
  <c r="N21"/>
  <c r="O21" s="1"/>
  <c r="N20"/>
  <c r="M17"/>
  <c r="M24" s="1"/>
  <c r="M71" i="4" s="1"/>
  <c r="L17" i="13"/>
  <c r="L24" s="1"/>
  <c r="L71" i="4" s="1"/>
  <c r="K17" i="13"/>
  <c r="J17"/>
  <c r="I17"/>
  <c r="I24" s="1"/>
  <c r="I71" i="4" s="1"/>
  <c r="H17" i="13"/>
  <c r="H24" s="1"/>
  <c r="H71" i="4" s="1"/>
  <c r="G17" i="13"/>
  <c r="F17"/>
  <c r="E17"/>
  <c r="E24" s="1"/>
  <c r="E71" i="4" s="1"/>
  <c r="D17" i="13"/>
  <c r="D24" s="1"/>
  <c r="D71" i="4" s="1"/>
  <c r="C17" i="13"/>
  <c r="B17"/>
  <c r="N16"/>
  <c r="O16" s="1"/>
  <c r="N15"/>
  <c r="O15" s="1"/>
  <c r="N14"/>
  <c r="O14" s="1"/>
  <c r="G9" i="1" l="1"/>
  <c r="L9"/>
  <c r="E59"/>
  <c r="I59"/>
  <c r="M59"/>
  <c r="E34"/>
  <c r="I34"/>
  <c r="M34"/>
  <c r="F34"/>
  <c r="J34"/>
  <c r="G25"/>
  <c r="F109"/>
  <c r="L133"/>
  <c r="L8" i="4" s="1"/>
  <c r="D133" i="1"/>
  <c r="D8" i="4" s="1"/>
  <c r="H133" i="1"/>
  <c r="H8" i="4" s="1"/>
  <c r="J133" i="1"/>
  <c r="J8" i="4" s="1"/>
  <c r="F133" i="1"/>
  <c r="F8" i="4" s="1"/>
  <c r="D141" i="1"/>
  <c r="D16" i="4" s="1"/>
  <c r="L141" i="1"/>
  <c r="L16" i="4" s="1"/>
  <c r="H141" i="1"/>
  <c r="H16" i="4" s="1"/>
  <c r="J141" i="1"/>
  <c r="J16" i="4" s="1"/>
  <c r="F141" i="1"/>
  <c r="F16" i="4" s="1"/>
  <c r="B141" i="1"/>
  <c r="B16" i="4" s="1"/>
  <c r="B140" i="1"/>
  <c r="I17"/>
  <c r="K141"/>
  <c r="K16" i="4" s="1"/>
  <c r="G141" i="1"/>
  <c r="G16" i="4" s="1"/>
  <c r="C141" i="1"/>
  <c r="C16" i="4" s="1"/>
  <c r="K133" i="1"/>
  <c r="K8" i="4" s="1"/>
  <c r="G133" i="1"/>
  <c r="C133"/>
  <c r="C8" i="4" s="1"/>
  <c r="N129" i="1"/>
  <c r="N5" i="4" s="1"/>
  <c r="G137" i="1"/>
  <c r="E17"/>
  <c r="G140"/>
  <c r="K132"/>
  <c r="K136" s="1"/>
  <c r="K10" i="4" s="1"/>
  <c r="G132" i="1"/>
  <c r="C51"/>
  <c r="G51"/>
  <c r="K51"/>
  <c r="C101"/>
  <c r="G101"/>
  <c r="K101"/>
  <c r="L146"/>
  <c r="H146"/>
  <c r="D146"/>
  <c r="C137"/>
  <c r="J17"/>
  <c r="K140"/>
  <c r="C140"/>
  <c r="N22" i="13"/>
  <c r="O22" s="1"/>
  <c r="M19" i="1"/>
  <c r="I19"/>
  <c r="E19"/>
  <c r="K17"/>
  <c r="F17"/>
  <c r="F25" s="1"/>
  <c r="M141"/>
  <c r="M16" i="4" s="1"/>
  <c r="I141" i="1"/>
  <c r="I16" i="4" s="1"/>
  <c r="E141" i="1"/>
  <c r="E16" i="4" s="1"/>
  <c r="M133" i="1"/>
  <c r="M8" i="4" s="1"/>
  <c r="I133" i="1"/>
  <c r="I8" i="4" s="1"/>
  <c r="E133" i="1"/>
  <c r="E8" i="4" s="1"/>
  <c r="L132" i="1"/>
  <c r="H132"/>
  <c r="D76"/>
  <c r="H76"/>
  <c r="L76"/>
  <c r="N116"/>
  <c r="O116" s="1"/>
  <c r="L145"/>
  <c r="H145"/>
  <c r="D145"/>
  <c r="K138"/>
  <c r="G138"/>
  <c r="C138"/>
  <c r="C24" i="13"/>
  <c r="C71" i="4" s="1"/>
  <c r="G24" i="13"/>
  <c r="G71" i="4" s="1"/>
  <c r="G73" s="1"/>
  <c r="K24" i="13"/>
  <c r="K71" i="4" s="1"/>
  <c r="B24" i="13"/>
  <c r="F24"/>
  <c r="F71" i="4" s="1"/>
  <c r="F73" s="1"/>
  <c r="J24" i="13"/>
  <c r="J71" i="4" s="1"/>
  <c r="J73" s="1"/>
  <c r="L17" i="1"/>
  <c r="L25" s="1"/>
  <c r="H17"/>
  <c r="K9"/>
  <c r="K25" s="1"/>
  <c r="B5" i="4"/>
  <c r="B27" s="1"/>
  <c r="N130" i="1"/>
  <c r="N13" i="4" s="1"/>
  <c r="J137" i="1"/>
  <c r="F137"/>
  <c r="J9"/>
  <c r="J25" s="1"/>
  <c r="B71" i="4"/>
  <c r="C73"/>
  <c r="K73"/>
  <c r="E73"/>
  <c r="I73"/>
  <c r="M73"/>
  <c r="D73"/>
  <c r="H73"/>
  <c r="L73"/>
  <c r="N30" i="13"/>
  <c r="O30" s="1"/>
  <c r="N8"/>
  <c r="O8" s="1"/>
  <c r="O20"/>
  <c r="N17"/>
  <c r="O17" s="1"/>
  <c r="N41" i="1"/>
  <c r="O41" s="1"/>
  <c r="H9"/>
  <c r="D132"/>
  <c r="D151" s="1"/>
  <c r="D23" i="4" s="1"/>
  <c r="N33" i="1"/>
  <c r="O33" s="1"/>
  <c r="N66"/>
  <c r="O66" s="1"/>
  <c r="N83"/>
  <c r="O83" s="1"/>
  <c r="B17"/>
  <c r="B21" s="1"/>
  <c r="B20"/>
  <c r="D9"/>
  <c r="D25" s="1"/>
  <c r="N91"/>
  <c r="O91" s="1"/>
  <c r="N108"/>
  <c r="O108" s="1"/>
  <c r="C9"/>
  <c r="C25" s="1"/>
  <c r="C26" s="1"/>
  <c r="L15" i="4"/>
  <c r="L142" i="1"/>
  <c r="L17" i="4" s="1"/>
  <c r="L144" i="1"/>
  <c r="L18" i="4" s="1"/>
  <c r="H15"/>
  <c r="H144" i="1"/>
  <c r="H18" i="4" s="1"/>
  <c r="D15"/>
  <c r="D144" i="1"/>
  <c r="D18" i="4" s="1"/>
  <c r="L151" i="1"/>
  <c r="L23" i="4" s="1"/>
  <c r="L7"/>
  <c r="L136" i="1"/>
  <c r="L10" i="4" s="1"/>
  <c r="H7"/>
  <c r="D7"/>
  <c r="D136" i="1"/>
  <c r="D10" i="4" s="1"/>
  <c r="D134" i="1"/>
  <c r="D9" i="4" s="1"/>
  <c r="M15"/>
  <c r="M142" i="1"/>
  <c r="M17" i="4" s="1"/>
  <c r="M144" i="1"/>
  <c r="M18" i="4" s="1"/>
  <c r="I15"/>
  <c r="I144" i="1"/>
  <c r="I18" i="4" s="1"/>
  <c r="E15"/>
  <c r="E144" i="1"/>
  <c r="E18" i="4" s="1"/>
  <c r="M7"/>
  <c r="M136" i="1"/>
  <c r="M10" i="4" s="1"/>
  <c r="I7"/>
  <c r="I136" i="1"/>
  <c r="I10" i="4" s="1"/>
  <c r="I134" i="1"/>
  <c r="I9" i="4" s="1"/>
  <c r="E7"/>
  <c r="E136" i="1"/>
  <c r="E10" i="4" s="1"/>
  <c r="E134" i="1"/>
  <c r="E9" i="4" s="1"/>
  <c r="J142" i="1"/>
  <c r="J17" i="4" s="1"/>
  <c r="J144" i="1"/>
  <c r="J18" i="4" s="1"/>
  <c r="J15"/>
  <c r="F144" i="1"/>
  <c r="F18" i="4" s="1"/>
  <c r="F15"/>
  <c r="G134" i="1"/>
  <c r="G9" i="4" s="1"/>
  <c r="G8"/>
  <c r="J7"/>
  <c r="J136" i="1"/>
  <c r="J10" i="4" s="1"/>
  <c r="F134" i="1"/>
  <c r="F9" i="4" s="1"/>
  <c r="F7"/>
  <c r="F136" i="1"/>
  <c r="F10" i="4" s="1"/>
  <c r="K144" i="1"/>
  <c r="K18" i="4" s="1"/>
  <c r="K15"/>
  <c r="G144" i="1"/>
  <c r="G18" i="4" s="1"/>
  <c r="G15"/>
  <c r="C144" i="1"/>
  <c r="C18" i="4" s="1"/>
  <c r="C15"/>
  <c r="K151" i="1"/>
  <c r="K23" i="4" s="1"/>
  <c r="G151" i="1"/>
  <c r="G23" i="4" s="1"/>
  <c r="G7"/>
  <c r="G136" i="1"/>
  <c r="G10" i="4" s="1"/>
  <c r="K59"/>
  <c r="G59"/>
  <c r="C59"/>
  <c r="J51"/>
  <c r="F51"/>
  <c r="L59"/>
  <c r="H59"/>
  <c r="D59"/>
  <c r="K51"/>
  <c r="G51"/>
  <c r="C51"/>
  <c r="M9" i="1"/>
  <c r="M25" s="1"/>
  <c r="I9"/>
  <c r="I25" s="1"/>
  <c r="E9"/>
  <c r="C132"/>
  <c r="B59" i="4"/>
  <c r="M59"/>
  <c r="I59"/>
  <c r="E59"/>
  <c r="L51"/>
  <c r="H51"/>
  <c r="D51"/>
  <c r="N58" i="1"/>
  <c r="O58" s="1"/>
  <c r="J59" i="4"/>
  <c r="F59"/>
  <c r="F61" s="1"/>
  <c r="M51"/>
  <c r="I51"/>
  <c r="E51"/>
  <c r="F64"/>
  <c r="M37"/>
  <c r="M38"/>
  <c r="I37"/>
  <c r="I38"/>
  <c r="E37"/>
  <c r="E38"/>
  <c r="M29"/>
  <c r="M47"/>
  <c r="M30"/>
  <c r="M46"/>
  <c r="I29"/>
  <c r="I47"/>
  <c r="I30"/>
  <c r="I46"/>
  <c r="E29"/>
  <c r="E47"/>
  <c r="E30"/>
  <c r="E46"/>
  <c r="J37"/>
  <c r="J38"/>
  <c r="F37"/>
  <c r="F38"/>
  <c r="J30"/>
  <c r="J46"/>
  <c r="J29"/>
  <c r="J47"/>
  <c r="F30"/>
  <c r="F46"/>
  <c r="F29"/>
  <c r="F47"/>
  <c r="K38"/>
  <c r="K37"/>
  <c r="G38"/>
  <c r="G37"/>
  <c r="C38"/>
  <c r="C37"/>
  <c r="K46"/>
  <c r="K29"/>
  <c r="K47"/>
  <c r="K30"/>
  <c r="G46"/>
  <c r="G29"/>
  <c r="G47"/>
  <c r="G30"/>
  <c r="C46"/>
  <c r="C29"/>
  <c r="C47"/>
  <c r="C30"/>
  <c r="L37"/>
  <c r="L38"/>
  <c r="H37"/>
  <c r="H38"/>
  <c r="D37"/>
  <c r="D38"/>
  <c r="L46"/>
  <c r="L29"/>
  <c r="L47"/>
  <c r="L30"/>
  <c r="H46"/>
  <c r="H29"/>
  <c r="H47"/>
  <c r="H30"/>
  <c r="D46"/>
  <c r="D29"/>
  <c r="D47"/>
  <c r="D30"/>
  <c r="B37"/>
  <c r="B38"/>
  <c r="F148" i="1"/>
  <c r="J148"/>
  <c r="F151"/>
  <c r="F23" i="4" s="1"/>
  <c r="J151" i="1"/>
  <c r="J23" i="4" s="1"/>
  <c r="E148" i="1"/>
  <c r="I148"/>
  <c r="M148"/>
  <c r="E151"/>
  <c r="E23" i="4" s="1"/>
  <c r="I151" i="1"/>
  <c r="I23" i="4" s="1"/>
  <c r="M151" i="1"/>
  <c r="M23" i="4" s="1"/>
  <c r="D148" i="1"/>
  <c r="D20" i="4" s="1"/>
  <c r="L148" i="1"/>
  <c r="L20" i="4" s="1"/>
  <c r="C148" i="1"/>
  <c r="C20" i="4" s="1"/>
  <c r="G148" i="1"/>
  <c r="G20" i="4" s="1"/>
  <c r="K148" i="1"/>
  <c r="K20" i="4" s="1"/>
  <c r="B121" i="1"/>
  <c r="D109"/>
  <c r="H109"/>
  <c r="L109"/>
  <c r="F111"/>
  <c r="J111"/>
  <c r="E117"/>
  <c r="I117"/>
  <c r="M117"/>
  <c r="C119"/>
  <c r="G119"/>
  <c r="K119"/>
  <c r="B120"/>
  <c r="B123"/>
  <c r="F123"/>
  <c r="J123"/>
  <c r="J125" s="1"/>
  <c r="F126"/>
  <c r="J126"/>
  <c r="C109"/>
  <c r="G109"/>
  <c r="K109"/>
  <c r="E111"/>
  <c r="I111"/>
  <c r="M111"/>
  <c r="D117"/>
  <c r="H117"/>
  <c r="L117"/>
  <c r="B119"/>
  <c r="F119"/>
  <c r="J119"/>
  <c r="E123"/>
  <c r="E125" s="1"/>
  <c r="I123"/>
  <c r="M123"/>
  <c r="E126"/>
  <c r="I126"/>
  <c r="M126"/>
  <c r="N107"/>
  <c r="B109"/>
  <c r="B111" s="1"/>
  <c r="D111"/>
  <c r="H111"/>
  <c r="L111"/>
  <c r="D123"/>
  <c r="H123"/>
  <c r="L123"/>
  <c r="C111"/>
  <c r="G111"/>
  <c r="K111"/>
  <c r="N115"/>
  <c r="N120" s="1"/>
  <c r="O120" s="1"/>
  <c r="C123"/>
  <c r="G123"/>
  <c r="K123"/>
  <c r="B96"/>
  <c r="D84"/>
  <c r="H84"/>
  <c r="L84"/>
  <c r="F86"/>
  <c r="J86"/>
  <c r="E92"/>
  <c r="I92"/>
  <c r="M92"/>
  <c r="C94"/>
  <c r="G94"/>
  <c r="K94"/>
  <c r="B95"/>
  <c r="B98"/>
  <c r="F98"/>
  <c r="F100" s="1"/>
  <c r="J98"/>
  <c r="J100" s="1"/>
  <c r="F101"/>
  <c r="J101"/>
  <c r="C84"/>
  <c r="G84"/>
  <c r="K84"/>
  <c r="E86"/>
  <c r="I86"/>
  <c r="M86"/>
  <c r="D92"/>
  <c r="H92"/>
  <c r="L92"/>
  <c r="B94"/>
  <c r="F94"/>
  <c r="J94"/>
  <c r="E98"/>
  <c r="I98"/>
  <c r="M98"/>
  <c r="E101"/>
  <c r="I101"/>
  <c r="M101"/>
  <c r="N82"/>
  <c r="B84"/>
  <c r="B86" s="1"/>
  <c r="D86"/>
  <c r="H86"/>
  <c r="L86"/>
  <c r="D98"/>
  <c r="H98"/>
  <c r="L98"/>
  <c r="C86"/>
  <c r="G86"/>
  <c r="K86"/>
  <c r="N90"/>
  <c r="N95" s="1"/>
  <c r="O95" s="1"/>
  <c r="C98"/>
  <c r="G98"/>
  <c r="K98"/>
  <c r="B71"/>
  <c r="D59"/>
  <c r="H59"/>
  <c r="L59"/>
  <c r="F61"/>
  <c r="J61"/>
  <c r="E67"/>
  <c r="I67"/>
  <c r="M67"/>
  <c r="C69"/>
  <c r="G69"/>
  <c r="K69"/>
  <c r="B70"/>
  <c r="B73"/>
  <c r="F73"/>
  <c r="F75" s="1"/>
  <c r="J73"/>
  <c r="J75" s="1"/>
  <c r="F76"/>
  <c r="J76"/>
  <c r="C59"/>
  <c r="G59"/>
  <c r="K59"/>
  <c r="E61"/>
  <c r="I61"/>
  <c r="M61"/>
  <c r="D67"/>
  <c r="H67"/>
  <c r="L67"/>
  <c r="B69"/>
  <c r="F69"/>
  <c r="J69"/>
  <c r="E73"/>
  <c r="I73"/>
  <c r="M73"/>
  <c r="E76"/>
  <c r="I76"/>
  <c r="M76"/>
  <c r="N57"/>
  <c r="B59"/>
  <c r="B61" s="1"/>
  <c r="D61"/>
  <c r="H61"/>
  <c r="L61"/>
  <c r="D73"/>
  <c r="H73"/>
  <c r="L73"/>
  <c r="C61"/>
  <c r="G61"/>
  <c r="K61"/>
  <c r="N65"/>
  <c r="N70" s="1"/>
  <c r="O70" s="1"/>
  <c r="C73"/>
  <c r="G73"/>
  <c r="K73"/>
  <c r="B46"/>
  <c r="D34"/>
  <c r="H34"/>
  <c r="L34"/>
  <c r="F36"/>
  <c r="J36"/>
  <c r="E42"/>
  <c r="I42"/>
  <c r="M42"/>
  <c r="C44"/>
  <c r="G44"/>
  <c r="K44"/>
  <c r="B45"/>
  <c r="B48"/>
  <c r="F48"/>
  <c r="F50" s="1"/>
  <c r="J48"/>
  <c r="J50" s="1"/>
  <c r="F51"/>
  <c r="J51"/>
  <c r="C34"/>
  <c r="G34"/>
  <c r="K34"/>
  <c r="E36"/>
  <c r="I36"/>
  <c r="M36"/>
  <c r="D42"/>
  <c r="H42"/>
  <c r="L42"/>
  <c r="B44"/>
  <c r="F44"/>
  <c r="J44"/>
  <c r="E48"/>
  <c r="E50" s="1"/>
  <c r="I48"/>
  <c r="M48"/>
  <c r="E51"/>
  <c r="I51"/>
  <c r="M51"/>
  <c r="N32"/>
  <c r="B34"/>
  <c r="B36" s="1"/>
  <c r="D36"/>
  <c r="H36"/>
  <c r="L36"/>
  <c r="D48"/>
  <c r="H48"/>
  <c r="L48"/>
  <c r="C36"/>
  <c r="G36"/>
  <c r="K36"/>
  <c r="N40"/>
  <c r="N45" s="1"/>
  <c r="O45" s="1"/>
  <c r="C48"/>
  <c r="G48"/>
  <c r="K48"/>
  <c r="C13"/>
  <c r="C11"/>
  <c r="N16"/>
  <c r="O16" s="1"/>
  <c r="N15"/>
  <c r="N72" i="4"/>
  <c r="O72" s="1"/>
  <c r="B30" l="1"/>
  <c r="N30" s="1"/>
  <c r="O30" s="1"/>
  <c r="B29"/>
  <c r="N140" i="1"/>
  <c r="B19"/>
  <c r="H142"/>
  <c r="H17" i="4" s="1"/>
  <c r="H134" i="1"/>
  <c r="H9" i="4" s="1"/>
  <c r="J134" i="1"/>
  <c r="J9" i="4" s="1"/>
  <c r="L134" i="1"/>
  <c r="L9" i="4" s="1"/>
  <c r="F125" i="1"/>
  <c r="E142"/>
  <c r="E17" i="4" s="1"/>
  <c r="I142" i="1"/>
  <c r="I17" i="4" s="1"/>
  <c r="H25" i="1"/>
  <c r="E25"/>
  <c r="G142"/>
  <c r="G17" i="4" s="1"/>
  <c r="F142" i="1"/>
  <c r="F17" i="4" s="1"/>
  <c r="K142" i="1"/>
  <c r="K17" i="4" s="1"/>
  <c r="D142" i="1"/>
  <c r="D17" i="4" s="1"/>
  <c r="B142" i="1"/>
  <c r="B17" i="4" s="1"/>
  <c r="B51"/>
  <c r="B54" s="1"/>
  <c r="B15"/>
  <c r="B145" i="1"/>
  <c r="B46" i="4"/>
  <c r="C142" i="1"/>
  <c r="C17" i="4" s="1"/>
  <c r="K134" i="1"/>
  <c r="K9" i="4" s="1"/>
  <c r="H136" i="1"/>
  <c r="H10" i="4" s="1"/>
  <c r="N71"/>
  <c r="K7"/>
  <c r="N141" i="1"/>
  <c r="N16" i="4" s="1"/>
  <c r="O16" s="1"/>
  <c r="M134" i="1"/>
  <c r="M9" i="4" s="1"/>
  <c r="H151" i="1"/>
  <c r="H23" i="4" s="1"/>
  <c r="H148" i="1"/>
  <c r="H20" i="4" s="1"/>
  <c r="B73"/>
  <c r="N24" i="13"/>
  <c r="O24" s="1"/>
  <c r="F62" i="4"/>
  <c r="F63" s="1"/>
  <c r="N117" i="1"/>
  <c r="O117" s="1"/>
  <c r="I20" i="4"/>
  <c r="E53"/>
  <c r="E54"/>
  <c r="E77"/>
  <c r="J61"/>
  <c r="J62"/>
  <c r="L53"/>
  <c r="L54"/>
  <c r="L77"/>
  <c r="B61"/>
  <c r="B62"/>
  <c r="C54"/>
  <c r="C77"/>
  <c r="C53"/>
  <c r="H61"/>
  <c r="H62"/>
  <c r="C61"/>
  <c r="C62"/>
  <c r="N67" i="1"/>
  <c r="M75"/>
  <c r="I100"/>
  <c r="C125"/>
  <c r="M20" i="4"/>
  <c r="F150" i="1"/>
  <c r="F22" i="4" s="1"/>
  <c r="F20"/>
  <c r="H53"/>
  <c r="H54"/>
  <c r="H77"/>
  <c r="M62"/>
  <c r="M61"/>
  <c r="M64" s="1"/>
  <c r="D61"/>
  <c r="D62"/>
  <c r="J53"/>
  <c r="J54"/>
  <c r="J77"/>
  <c r="N92" i="1"/>
  <c r="N96" s="1"/>
  <c r="O96" s="1"/>
  <c r="M100"/>
  <c r="I125"/>
  <c r="N145"/>
  <c r="O145" s="1"/>
  <c r="N15" i="4"/>
  <c r="O15" s="1"/>
  <c r="J20"/>
  <c r="M53"/>
  <c r="M54"/>
  <c r="M77"/>
  <c r="D53"/>
  <c r="D54"/>
  <c r="D77"/>
  <c r="I62"/>
  <c r="I61"/>
  <c r="I64" s="1"/>
  <c r="C7"/>
  <c r="C136" i="1"/>
  <c r="C10" i="4" s="1"/>
  <c r="C134" i="1"/>
  <c r="C9" i="4" s="1"/>
  <c r="C151" i="1"/>
  <c r="C23" i="4" s="1"/>
  <c r="K54"/>
  <c r="K77"/>
  <c r="K53"/>
  <c r="F53"/>
  <c r="F54"/>
  <c r="F77"/>
  <c r="K62"/>
  <c r="K61"/>
  <c r="I50" i="1"/>
  <c r="E75"/>
  <c r="M125"/>
  <c r="N20"/>
  <c r="E20" i="4"/>
  <c r="I53"/>
  <c r="I54"/>
  <c r="I77"/>
  <c r="E62"/>
  <c r="E61"/>
  <c r="E64" s="1"/>
  <c r="G54"/>
  <c r="G77"/>
  <c r="G53"/>
  <c r="L61"/>
  <c r="L62"/>
  <c r="G61"/>
  <c r="G62"/>
  <c r="N42" i="1"/>
  <c r="O42" s="1"/>
  <c r="M50"/>
  <c r="I75"/>
  <c r="E100"/>
  <c r="D32" i="4"/>
  <c r="D31"/>
  <c r="H32"/>
  <c r="H31"/>
  <c r="L32"/>
  <c r="L31"/>
  <c r="C39"/>
  <c r="C40"/>
  <c r="K39"/>
  <c r="K40"/>
  <c r="F31"/>
  <c r="F32"/>
  <c r="J31"/>
  <c r="J32"/>
  <c r="F39"/>
  <c r="F40"/>
  <c r="E40"/>
  <c r="E39"/>
  <c r="M40"/>
  <c r="M39"/>
  <c r="D39"/>
  <c r="D40"/>
  <c r="L39"/>
  <c r="L40"/>
  <c r="C31"/>
  <c r="C32"/>
  <c r="G31"/>
  <c r="G32"/>
  <c r="K31"/>
  <c r="K32"/>
  <c r="G39"/>
  <c r="G40"/>
  <c r="J39"/>
  <c r="J40"/>
  <c r="E31"/>
  <c r="E32"/>
  <c r="I31"/>
  <c r="I32"/>
  <c r="M31"/>
  <c r="M32"/>
  <c r="I40"/>
  <c r="I39"/>
  <c r="H39"/>
  <c r="H40"/>
  <c r="O140" i="1"/>
  <c r="K150"/>
  <c r="K22" i="4" s="1"/>
  <c r="O107" i="1"/>
  <c r="B125"/>
  <c r="N109"/>
  <c r="B113"/>
  <c r="D125"/>
  <c r="G125"/>
  <c r="H125"/>
  <c r="N112"/>
  <c r="O112" s="1"/>
  <c r="O115"/>
  <c r="K125"/>
  <c r="N123"/>
  <c r="O123" s="1"/>
  <c r="L125"/>
  <c r="O82"/>
  <c r="B100"/>
  <c r="N84"/>
  <c r="N86" s="1"/>
  <c r="B88"/>
  <c r="C100"/>
  <c r="D100"/>
  <c r="G100"/>
  <c r="H100"/>
  <c r="N87"/>
  <c r="O87" s="1"/>
  <c r="O90"/>
  <c r="K100"/>
  <c r="N98"/>
  <c r="O98" s="1"/>
  <c r="L100"/>
  <c r="O67"/>
  <c r="N71"/>
  <c r="O71" s="1"/>
  <c r="O57"/>
  <c r="B75"/>
  <c r="N59"/>
  <c r="B63"/>
  <c r="C75"/>
  <c r="D75"/>
  <c r="G75"/>
  <c r="H75"/>
  <c r="N62"/>
  <c r="O62" s="1"/>
  <c r="O65"/>
  <c r="N69"/>
  <c r="K75"/>
  <c r="N73"/>
  <c r="O73" s="1"/>
  <c r="L75"/>
  <c r="N46"/>
  <c r="O46" s="1"/>
  <c r="O32"/>
  <c r="B50"/>
  <c r="N34"/>
  <c r="B38"/>
  <c r="C50"/>
  <c r="D50"/>
  <c r="G50"/>
  <c r="H50"/>
  <c r="N37"/>
  <c r="O37" s="1"/>
  <c r="O40"/>
  <c r="K50"/>
  <c r="N48"/>
  <c r="O48" s="1"/>
  <c r="L50"/>
  <c r="N17"/>
  <c r="N21" s="1"/>
  <c r="O15"/>
  <c r="O141" l="1"/>
  <c r="D150"/>
  <c r="D22" i="4" s="1"/>
  <c r="J150" i="1"/>
  <c r="J22" i="4" s="1"/>
  <c r="H150" i="1"/>
  <c r="H22" i="4" s="1"/>
  <c r="M150" i="1"/>
  <c r="M22" i="4" s="1"/>
  <c r="L150" i="1"/>
  <c r="L22" i="4" s="1"/>
  <c r="G150" i="1"/>
  <c r="G22" i="4" s="1"/>
  <c r="E150" i="1"/>
  <c r="E22" i="4" s="1"/>
  <c r="I150" i="1"/>
  <c r="I22" i="4" s="1"/>
  <c r="N121" i="1"/>
  <c r="O121" s="1"/>
  <c r="N119"/>
  <c r="B53" i="4"/>
  <c r="B144" i="1"/>
  <c r="B18" i="4" s="1"/>
  <c r="N44" i="1"/>
  <c r="N142"/>
  <c r="N17" i="4" s="1"/>
  <c r="O17" s="1"/>
  <c r="B146" i="1"/>
  <c r="N94"/>
  <c r="O92"/>
  <c r="C150"/>
  <c r="C22" i="4" s="1"/>
  <c r="I63"/>
  <c r="E63"/>
  <c r="G55"/>
  <c r="G76"/>
  <c r="G56"/>
  <c r="G67"/>
  <c r="J67"/>
  <c r="J55"/>
  <c r="J56"/>
  <c r="J76"/>
  <c r="M63"/>
  <c r="L63"/>
  <c r="L64"/>
  <c r="K55"/>
  <c r="K56"/>
  <c r="K76"/>
  <c r="K67"/>
  <c r="H55"/>
  <c r="H56"/>
  <c r="H76"/>
  <c r="H67"/>
  <c r="C64"/>
  <c r="C63"/>
  <c r="J63"/>
  <c r="J66" s="1"/>
  <c r="J64"/>
  <c r="I56"/>
  <c r="I76"/>
  <c r="I67"/>
  <c r="I55"/>
  <c r="I66" s="1"/>
  <c r="K64"/>
  <c r="K63"/>
  <c r="F55"/>
  <c r="F66" s="1"/>
  <c r="F56"/>
  <c r="F76"/>
  <c r="F67"/>
  <c r="D55"/>
  <c r="D56"/>
  <c r="D76"/>
  <c r="D67"/>
  <c r="D63"/>
  <c r="D66" s="1"/>
  <c r="D69" s="1"/>
  <c r="D75" s="1"/>
  <c r="D64"/>
  <c r="C67"/>
  <c r="C55"/>
  <c r="C66" s="1"/>
  <c r="C56"/>
  <c r="C76"/>
  <c r="E56"/>
  <c r="E76"/>
  <c r="E55"/>
  <c r="E66" s="1"/>
  <c r="E69" s="1"/>
  <c r="E75" s="1"/>
  <c r="E67"/>
  <c r="N19" i="1"/>
  <c r="G64" i="4"/>
  <c r="G63"/>
  <c r="M56"/>
  <c r="M76"/>
  <c r="M67"/>
  <c r="M55"/>
  <c r="H63"/>
  <c r="H64"/>
  <c r="L55"/>
  <c r="L56"/>
  <c r="L76"/>
  <c r="L67"/>
  <c r="I44"/>
  <c r="I45"/>
  <c r="K45"/>
  <c r="K44"/>
  <c r="C45"/>
  <c r="C44"/>
  <c r="J44"/>
  <c r="J45"/>
  <c r="L44"/>
  <c r="L45"/>
  <c r="D44"/>
  <c r="D45"/>
  <c r="M44"/>
  <c r="M45"/>
  <c r="E44"/>
  <c r="E45"/>
  <c r="G45"/>
  <c r="G44"/>
  <c r="F44"/>
  <c r="F45"/>
  <c r="H44"/>
  <c r="H45"/>
  <c r="N125" i="1"/>
  <c r="B126"/>
  <c r="O109"/>
  <c r="N113"/>
  <c r="O113" s="1"/>
  <c r="N111"/>
  <c r="N100"/>
  <c r="B101"/>
  <c r="O84"/>
  <c r="N88"/>
  <c r="O88" s="1"/>
  <c r="N75"/>
  <c r="B76"/>
  <c r="O59"/>
  <c r="N63"/>
  <c r="O63" s="1"/>
  <c r="N61"/>
  <c r="N50"/>
  <c r="B51"/>
  <c r="O34"/>
  <c r="N38"/>
  <c r="O38" s="1"/>
  <c r="N36"/>
  <c r="O17"/>
  <c r="H66" i="4" l="1"/>
  <c r="H69" s="1"/>
  <c r="H75" s="1"/>
  <c r="N144" i="1"/>
  <c r="N18" i="4" s="1"/>
  <c r="O142" i="1"/>
  <c r="N146"/>
  <c r="O146" s="1"/>
  <c r="I69" i="4"/>
  <c r="I75" s="1"/>
  <c r="J69"/>
  <c r="J75" s="1"/>
  <c r="L66"/>
  <c r="L69" s="1"/>
  <c r="L75" s="1"/>
  <c r="G66"/>
  <c r="C69"/>
  <c r="C75" s="1"/>
  <c r="F69"/>
  <c r="F75" s="1"/>
  <c r="K66"/>
  <c r="M66"/>
  <c r="M69" s="1"/>
  <c r="M75" s="1"/>
  <c r="O125" i="1"/>
  <c r="N126"/>
  <c r="O100"/>
  <c r="N101"/>
  <c r="O75"/>
  <c r="N76"/>
  <c r="O50"/>
  <c r="N51"/>
  <c r="G69" i="4" l="1"/>
  <c r="G75" s="1"/>
  <c r="K69"/>
  <c r="K75" s="1"/>
  <c r="N27"/>
  <c r="N35"/>
  <c r="N38"/>
  <c r="O38" s="1"/>
  <c r="N54" l="1"/>
  <c r="O54" s="1"/>
  <c r="N51"/>
  <c r="N59"/>
  <c r="B31"/>
  <c r="B32" s="1"/>
  <c r="N29"/>
  <c r="O29" s="1"/>
  <c r="B39"/>
  <c r="B40" s="1"/>
  <c r="N37"/>
  <c r="O37" s="1"/>
  <c r="B44" l="1"/>
  <c r="N31"/>
  <c r="O31" s="1"/>
  <c r="N39"/>
  <c r="O39" s="1"/>
  <c r="B63"/>
  <c r="B64" s="1"/>
  <c r="N53"/>
  <c r="O53" s="1"/>
  <c r="B55"/>
  <c r="B56" s="1"/>
  <c r="N46"/>
  <c r="O46" s="1"/>
  <c r="B7" i="1"/>
  <c r="N4"/>
  <c r="B133"/>
  <c r="B8" i="4" l="1"/>
  <c r="N133" i="1"/>
  <c r="N63" i="4"/>
  <c r="O63" s="1"/>
  <c r="B132" i="1"/>
  <c r="B12"/>
  <c r="B66" i="4"/>
  <c r="B67" s="1"/>
  <c r="N55"/>
  <c r="O55" s="1"/>
  <c r="B47"/>
  <c r="N44"/>
  <c r="O44" s="1"/>
  <c r="N62"/>
  <c r="O62" s="1"/>
  <c r="B45"/>
  <c r="N61"/>
  <c r="O61" s="1"/>
  <c r="B23" i="1"/>
  <c r="B9"/>
  <c r="B11" s="1"/>
  <c r="N8"/>
  <c r="O8" s="1"/>
  <c r="N7"/>
  <c r="N40" i="4"/>
  <c r="N32"/>
  <c r="N12" i="1" l="1"/>
  <c r="N56" i="4"/>
  <c r="N66"/>
  <c r="O66" s="1"/>
  <c r="B7"/>
  <c r="B148" i="1"/>
  <c r="B137"/>
  <c r="B134"/>
  <c r="N132"/>
  <c r="O133"/>
  <c r="N8" i="4"/>
  <c r="O8" s="1"/>
  <c r="B25" i="1"/>
  <c r="B26" s="1"/>
  <c r="B13"/>
  <c r="B69" i="4"/>
  <c r="B75" s="1"/>
  <c r="B76" s="1"/>
  <c r="N9" i="1"/>
  <c r="N13" s="1"/>
  <c r="N23"/>
  <c r="O23" s="1"/>
  <c r="O7"/>
  <c r="O12"/>
  <c r="N69" i="4" l="1"/>
  <c r="O69" s="1"/>
  <c r="B9"/>
  <c r="B150" i="1"/>
  <c r="N134"/>
  <c r="B138"/>
  <c r="N11"/>
  <c r="N7" i="4"/>
  <c r="O7" s="1"/>
  <c r="O132" i="1"/>
  <c r="N137"/>
  <c r="O137" s="1"/>
  <c r="B20" i="4"/>
  <c r="N148" i="1"/>
  <c r="B136"/>
  <c r="B10" i="4" s="1"/>
  <c r="N64"/>
  <c r="O13" i="1"/>
  <c r="N25"/>
  <c r="N26" s="1"/>
  <c r="O9"/>
  <c r="O148" l="1"/>
  <c r="N20" i="4"/>
  <c r="O20" s="1"/>
  <c r="B22"/>
  <c r="N150" i="1"/>
  <c r="B151"/>
  <c r="B23" i="4" s="1"/>
  <c r="N136" i="1"/>
  <c r="N10" i="4" s="1"/>
  <c r="N9"/>
  <c r="O9" s="1"/>
  <c r="N138" i="1"/>
  <c r="O138" s="1"/>
  <c r="O134"/>
  <c r="N67" i="4"/>
  <c r="O20" i="1"/>
  <c r="O21"/>
  <c r="O25"/>
  <c r="N22" i="4" l="1"/>
  <c r="O22" s="1"/>
  <c r="N151" i="1"/>
  <c r="N23" i="4" s="1"/>
  <c r="O150" i="1"/>
  <c r="N42" i="4"/>
  <c r="O42" s="1"/>
  <c r="B77" l="1"/>
  <c r="N75"/>
  <c r="O75" s="1"/>
  <c r="N73"/>
  <c r="O73" l="1"/>
  <c r="N76" l="1"/>
  <c r="N77"/>
  <c r="O77" s="1"/>
  <c r="N47"/>
  <c r="O47" s="1"/>
  <c r="N45"/>
</calcChain>
</file>

<file path=xl/sharedStrings.xml><?xml version="1.0" encoding="utf-8"?>
<sst xmlns="http://schemas.openxmlformats.org/spreadsheetml/2006/main" count="407" uniqueCount="117">
  <si>
    <t>ASSUMPTIONS</t>
  </si>
  <si>
    <t>Currency</t>
  </si>
  <si>
    <t>Year 1</t>
  </si>
  <si>
    <t>Less: Product Cost</t>
  </si>
  <si>
    <t>Gross Profit</t>
  </si>
  <si>
    <t>Profit/Unit</t>
  </si>
  <si>
    <t>Less: Value Added Tax</t>
  </si>
  <si>
    <t>Price/Unit</t>
  </si>
  <si>
    <t>Value Added Tax (Retailer)</t>
  </si>
  <si>
    <t>Total Gross Profit</t>
  </si>
  <si>
    <t>Gross Margin %</t>
  </si>
  <si>
    <t>Net Margin %</t>
  </si>
  <si>
    <t>March</t>
  </si>
  <si>
    <t>April</t>
  </si>
  <si>
    <t>May</t>
  </si>
  <si>
    <t>June</t>
  </si>
  <si>
    <t>July</t>
  </si>
  <si>
    <t>August</t>
  </si>
  <si>
    <t>September</t>
  </si>
  <si>
    <t>October</t>
  </si>
  <si>
    <t>November</t>
  </si>
  <si>
    <t>December</t>
  </si>
  <si>
    <t>January</t>
  </si>
  <si>
    <t>February</t>
  </si>
  <si>
    <t>Dollars</t>
  </si>
  <si>
    <t>SUMMARY P&amp;L</t>
  </si>
  <si>
    <t>P&amp;L ASSUMPTIONS</t>
  </si>
  <si>
    <t>Exchange Rate</t>
  </si>
  <si>
    <t>Value Added Tax (Manufacturer)</t>
  </si>
  <si>
    <t>KH Riel</t>
  </si>
  <si>
    <t>Unit Sales</t>
  </si>
  <si>
    <t>Retailer #1</t>
  </si>
  <si>
    <t>Retailer #2</t>
  </si>
  <si>
    <t>Retailer #3</t>
  </si>
  <si>
    <t>Retailer #4</t>
  </si>
  <si>
    <t>Retailer #5</t>
  </si>
  <si>
    <t>MANUFACTURER</t>
  </si>
  <si>
    <t>MARKETING EXPENSES</t>
  </si>
  <si>
    <t>Radio spot</t>
  </si>
  <si>
    <t>Loudspeaker announcements</t>
  </si>
  <si>
    <t>Total ATL Expenses</t>
  </si>
  <si>
    <t>Total BTL Expenses</t>
  </si>
  <si>
    <t>Assumptions</t>
  </si>
  <si>
    <t>Summary</t>
  </si>
  <si>
    <t>DISTRIBUTOR</t>
  </si>
  <si>
    <t>PRODUCT A</t>
  </si>
  <si>
    <t>Revenues</t>
  </si>
  <si>
    <t>Product A Gross Profit</t>
  </si>
  <si>
    <t>PRODUCT B</t>
  </si>
  <si>
    <t>Unit sales</t>
  </si>
  <si>
    <t>Product B Gross Profit</t>
  </si>
  <si>
    <t>Distributor Net Profit</t>
  </si>
  <si>
    <t>Manufacturer Net Profit</t>
  </si>
  <si>
    <t>MANUFACTURER'S EXPENSES</t>
  </si>
  <si>
    <t>ADMINISTRATIVE EXPENSES</t>
  </si>
  <si>
    <t>Retailers</t>
  </si>
  <si>
    <t>Line Items</t>
  </si>
  <si>
    <t>b. Personnel Expenses: Input the costs associated with Sales Manager and other personnel (not salespeople)</t>
  </si>
  <si>
    <t xml:space="preserve">Input data only in cells with blue characters. Fill in the data as accurately as possible, as this information is used in the Retailers and Summary tabs. </t>
  </si>
  <si>
    <t xml:space="preserve">a. Input name of retailer #1 where it says "Retailer #1" and repeat for every retailer. </t>
  </si>
  <si>
    <t xml:space="preserve">b. Input the number of units sold for Product A and Product B, per retailer. </t>
  </si>
  <si>
    <t>PRODUCT A unit sales</t>
  </si>
  <si>
    <t>PRODUCT B unit sales</t>
  </si>
  <si>
    <t>Product A Revenue</t>
  </si>
  <si>
    <t>Product B Revenue</t>
  </si>
  <si>
    <t>Product A Retail Price/Unit</t>
  </si>
  <si>
    <t>Product A Manufacturer Cost/Unit</t>
  </si>
  <si>
    <t>Product B Manufacturer Cost/Unit</t>
  </si>
  <si>
    <t>Product B Retail Price/Unit</t>
  </si>
  <si>
    <t>RETAILER GROUP</t>
  </si>
  <si>
    <t xml:space="preserve">PRODUCT B  </t>
  </si>
  <si>
    <t>RETAILERS P&amp;L</t>
  </si>
  <si>
    <t>DISTRIBUTOR'S EXPENSES</t>
  </si>
  <si>
    <t>Total Administrative Expenses</t>
  </si>
  <si>
    <t>Less: Administrative Expenses</t>
  </si>
  <si>
    <t>Product A Distributor Price/Unit</t>
  </si>
  <si>
    <t>Product A Manufacturer Price/Unit</t>
  </si>
  <si>
    <t>Product B Distributor Price/Unit</t>
  </si>
  <si>
    <t>Product B Manufacturer Price/Unit</t>
  </si>
  <si>
    <t>Less: Marketing Expenses</t>
  </si>
  <si>
    <t>Total Marketing Expenses</t>
  </si>
  <si>
    <t xml:space="preserve">c. Company Administration: Input the amount spent on rent, supplies, etc. </t>
  </si>
  <si>
    <t>c. Personnel Expenses: Input the costs associated with Sales Manager and other personnel (not salespeople)</t>
  </si>
  <si>
    <t xml:space="preserve">d. Company Administration: Input the amount spent on rent, supplies, etc. </t>
  </si>
  <si>
    <t xml:space="preserve">VAT is the tax on the purchase price for customers. The rate varies from country to country. </t>
  </si>
  <si>
    <t>The cost for the manufacturer to produce Product B.</t>
  </si>
  <si>
    <t>The cost for the manufacturer to produce Product A.</t>
  </si>
  <si>
    <t>The price that the manufacturer charges the distributor for Product A.</t>
  </si>
  <si>
    <t xml:space="preserve">The price that the manufacturer charges the distributor for Product B. </t>
  </si>
  <si>
    <t>The price that the distributor charges the retailer for Product A.</t>
  </si>
  <si>
    <t>The price that the distributor charges the retailer for Product B.</t>
  </si>
  <si>
    <t>The price that the manufacturer suggests the retailer should charge the customer for Product B.</t>
  </si>
  <si>
    <t>The price that the manufacturer suggests the retailer should charge the customer for Product A.</t>
  </si>
  <si>
    <t>The currency of the country where you are conducting business.</t>
  </si>
  <si>
    <t xml:space="preserve">VAT is applied once "value" has been added to the product at the production stage, which is when all the supplies are assembled to create the final product. The rate varies from country to country. </t>
  </si>
  <si>
    <t>Gifts with purchase</t>
  </si>
  <si>
    <t>b. Distribution Expenses: Input any costs associated with transporting the inventory and any business-related travel for personnel.</t>
  </si>
  <si>
    <t>Newspaper advertisement</t>
  </si>
  <si>
    <t xml:space="preserve">No inputs are necessary on this tab, as the data inputted in Assumptions, Retailers, and Line Items tabs are pushed into this tab. </t>
  </si>
  <si>
    <t>1. Input data only in cells with blue characters. All areas in black will calculate automatically. Not all blue cells require inputs. If this is the case, simply enter nothing in the cell (but do not delete the line, as it will affect the formulas).</t>
  </si>
  <si>
    <t xml:space="preserve">1. Input data only in cells with blue characters. All areas in black will calculate automatically. This tab pushes data to the Summary tab under Distributor's Administrative Expenses. Not all blue cells require inputs. If this is the case, simply enter nothing in the cell (but do not delete the line, as it will affect the formulas). Enter as a negative number. </t>
  </si>
  <si>
    <t xml:space="preserve">1. Input data only in cells with blue characters. All areas in black will calculate automatically. This tab pushes data to the Summary tab under Manufacturer's Marketing and Administrative Expenses. Not all blue cells require inputs. If this is the case, simply enter nothing in the cell (but do not delete the line, as it will affect the formulas). Enter as a negative number. </t>
  </si>
  <si>
    <t xml:space="preserve">a. Distribution Expenses: Input the costs associated with transporting inventory from the manufacturer to the retailers and any business-related travel for personnel. </t>
  </si>
  <si>
    <t>Retail Sales Profit and Loss Template</t>
  </si>
  <si>
    <t>Distribution expenses</t>
  </si>
  <si>
    <t>Personnel expenses</t>
  </si>
  <si>
    <t>Company administration</t>
  </si>
  <si>
    <t>Above-the-Line (ATL)</t>
  </si>
  <si>
    <t>Below-the-Line (ATL)</t>
  </si>
  <si>
    <t>Point-of-sale displays</t>
  </si>
  <si>
    <t>PROFIT AND LOSS INSTRUCTIONS</t>
  </si>
  <si>
    <t>This Profit &amp; Loss Statement (P&amp;L) is for two products manufactured by the same company in a retail sales model. The product flows through the supply chain as follows: Manufacturer --&gt; Distributor --&gt; Retailer--&gt; Customer. Instructions on how to fill out the P&amp;L statement are broken down by the tabs below.</t>
  </si>
  <si>
    <t>2. The Retailers tab pushes data to the Summary tab. The spreadsheet has been set up to anticipate 5 retailers. In order to add more retailers, simply scroll down to the last remaining retailer (#5), copy the box above it and insert below, i.e., Retailer #5 gets copied and inserted to make Retailer #6. Then link the relevant cells into the "Group" on the corresponding Summary tab in order to accurately roll up the total.</t>
  </si>
  <si>
    <t>Distributor's Expenses</t>
  </si>
  <si>
    <t>Manufacturer's Expenses</t>
  </si>
  <si>
    <r>
      <t xml:space="preserve">a. Marketing Expenses: Input the above the line and below the line marketing activity names and their associated costs. 
</t>
    </r>
    <r>
      <rPr>
        <b/>
        <sz val="10"/>
        <rFont val="Calibri"/>
        <family val="2"/>
      </rPr>
      <t xml:space="preserve">Above-the-line marketing </t>
    </r>
    <r>
      <rPr>
        <sz val="10"/>
        <rFont val="Calibri"/>
        <family val="2"/>
      </rPr>
      <t xml:space="preserve">activities are broadcasts to mass audiences such as through TV, radio, and newspapers and can reach a larger audience quickly. It is harder to tailor the messages or measure the return on investment (how effective are these activities at reaching your targeted audience?) compared with below-the-line marketing.
</t>
    </r>
    <r>
      <rPr>
        <b/>
        <sz val="10"/>
        <rFont val="Calibri"/>
        <family val="2"/>
      </rPr>
      <t xml:space="preserve">Below-the-line marketing </t>
    </r>
    <r>
      <rPr>
        <sz val="10"/>
        <rFont val="Calibri"/>
        <family val="2"/>
      </rPr>
      <t xml:space="preserve">can be tailored to a specific group and includes items such as leaflets, coupons, gifts with purchase, and point-of-sale displays. It is much easier to measure the return on investment of these activities. For example, if you offer coupons to customers, it is easy to count how many coupons were redeemed per store. You can measure the change in sales during the months you offer the coupon compared with the months that you did not offer that promotion to see if the increase in revenues is worth the cost. </t>
    </r>
  </si>
  <si>
    <t xml:space="preserve">If you need to report to stakeholders in different countries, reporting amounts in their currency will help them understand the profitability of your business better. For example, if your business is based in Cambodia but you are receiving funding from a donor in the United States, you should report amounts converted from Cambodian Riel to US Dollars. </t>
  </si>
</sst>
</file>

<file path=xl/styles.xml><?xml version="1.0" encoding="utf-8"?>
<styleSheet xmlns="http://schemas.openxmlformats.org/spreadsheetml/2006/main">
  <numFmts count="4">
    <numFmt numFmtId="5" formatCode="&quot;$&quot;#,##0_);\(&quot;$&quot;#,##0\)"/>
    <numFmt numFmtId="7" formatCode="&quot;$&quot;#,##0.00_);\(&quot;$&quot;#,##0.00\)"/>
    <numFmt numFmtId="43" formatCode="_(* #,##0.00_);_(* \(#,##0.00\);_(* &quot;-&quot;??_);_(@_)"/>
    <numFmt numFmtId="164" formatCode="0.0%"/>
  </numFmts>
  <fonts count="21">
    <font>
      <sz val="10"/>
      <name val="Arial"/>
    </font>
    <font>
      <sz val="10"/>
      <name val="Arial"/>
      <family val="2"/>
    </font>
    <font>
      <sz val="10"/>
      <name val="Calibri"/>
      <family val="2"/>
    </font>
    <font>
      <b/>
      <sz val="10"/>
      <name val="Calibri"/>
      <family val="2"/>
    </font>
    <font>
      <sz val="10"/>
      <color indexed="12"/>
      <name val="Calibri"/>
      <family val="2"/>
    </font>
    <font>
      <sz val="8"/>
      <name val="Arial"/>
      <family val="2"/>
    </font>
    <font>
      <b/>
      <sz val="11"/>
      <name val="Calibri"/>
      <family val="2"/>
    </font>
    <font>
      <i/>
      <sz val="10"/>
      <name val="Calibri"/>
      <family val="2"/>
    </font>
    <font>
      <sz val="10"/>
      <color rgb="FFFF0000"/>
      <name val="Calibri"/>
      <family val="2"/>
    </font>
    <font>
      <sz val="10"/>
      <color rgb="FF0070C0"/>
      <name val="Calibri"/>
      <family val="2"/>
    </font>
    <font>
      <sz val="10"/>
      <color rgb="FF0000FF"/>
      <name val="Calibri"/>
      <family val="2"/>
    </font>
    <font>
      <b/>
      <sz val="10"/>
      <color rgb="FF0000FF"/>
      <name val="Calibri"/>
      <family val="2"/>
    </font>
    <font>
      <b/>
      <sz val="11"/>
      <color theme="0"/>
      <name val="Calibri"/>
      <family val="2"/>
    </font>
    <font>
      <b/>
      <sz val="10"/>
      <color theme="0"/>
      <name val="Calibri"/>
      <family val="2"/>
    </font>
    <font>
      <sz val="10"/>
      <color theme="0"/>
      <name val="Calibri"/>
      <family val="2"/>
    </font>
    <font>
      <b/>
      <u/>
      <sz val="10"/>
      <name val="Calibri"/>
      <family val="2"/>
    </font>
    <font>
      <i/>
      <sz val="10"/>
      <color theme="0"/>
      <name val="Calibri"/>
      <family val="2"/>
    </font>
    <font>
      <b/>
      <sz val="10"/>
      <name val="Arial"/>
      <family val="2"/>
    </font>
    <font>
      <sz val="10"/>
      <color theme="1"/>
      <name val="Calibri"/>
      <family val="2"/>
    </font>
    <font>
      <b/>
      <sz val="16"/>
      <name val="Calibri"/>
      <family val="2"/>
      <scheme val="minor"/>
    </font>
    <font>
      <sz val="12"/>
      <name val="Calibri"/>
      <family val="2"/>
    </font>
  </fonts>
  <fills count="6">
    <fill>
      <patternFill patternType="none"/>
    </fill>
    <fill>
      <patternFill patternType="gray125"/>
    </fill>
    <fill>
      <patternFill patternType="solid">
        <fgColor indexed="22"/>
        <bgColor indexed="64"/>
      </patternFill>
    </fill>
    <fill>
      <patternFill patternType="solid">
        <fgColor theme="6"/>
        <bgColor indexed="64"/>
      </patternFill>
    </fill>
    <fill>
      <patternFill patternType="solid">
        <fgColor theme="4"/>
        <bgColor indexed="64"/>
      </patternFill>
    </fill>
    <fill>
      <patternFill patternType="solid">
        <fgColor theme="5" tint="-0.249977111117893"/>
        <bgColor indexed="64"/>
      </patternFill>
    </fill>
  </fills>
  <borders count="51">
    <border>
      <left/>
      <right/>
      <top/>
      <bottom/>
      <diagonal/>
    </border>
    <border>
      <left/>
      <right/>
      <top/>
      <bottom style="thin">
        <color indexed="64"/>
      </bottom>
      <diagonal/>
    </border>
    <border>
      <left/>
      <right/>
      <top style="thin">
        <color indexed="64"/>
      </top>
      <bottom style="double">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54">
    <xf numFmtId="0" fontId="0" fillId="0" borderId="0" xfId="0"/>
    <xf numFmtId="0" fontId="2" fillId="0" borderId="0" xfId="0" applyFont="1"/>
    <xf numFmtId="0" fontId="3" fillId="0" borderId="0" xfId="0" applyFont="1"/>
    <xf numFmtId="0" fontId="2" fillId="0" borderId="0" xfId="0" applyFont="1" applyAlignment="1">
      <alignment horizontal="center"/>
    </xf>
    <xf numFmtId="0" fontId="4" fillId="0" borderId="0" xfId="0" applyFont="1" applyAlignment="1">
      <alignment horizontal="center"/>
    </xf>
    <xf numFmtId="0" fontId="6" fillId="0" borderId="0" xfId="0" applyFont="1"/>
    <xf numFmtId="37" fontId="4" fillId="0" borderId="0" xfId="0" applyNumberFormat="1" applyFont="1" applyBorder="1" applyAlignment="1">
      <alignment horizontal="center"/>
    </xf>
    <xf numFmtId="37" fontId="2" fillId="0" borderId="1" xfId="0" applyNumberFormat="1" applyFont="1" applyBorder="1" applyAlignment="1">
      <alignment horizontal="center"/>
    </xf>
    <xf numFmtId="5" fontId="2" fillId="0" borderId="0" xfId="0" applyNumberFormat="1" applyFont="1" applyAlignment="1">
      <alignment horizontal="center"/>
    </xf>
    <xf numFmtId="5" fontId="2" fillId="0" borderId="0" xfId="0" applyNumberFormat="1" applyFont="1" applyBorder="1" applyAlignment="1">
      <alignment horizontal="center"/>
    </xf>
    <xf numFmtId="37" fontId="2" fillId="0" borderId="0" xfId="0" applyNumberFormat="1" applyFont="1" applyBorder="1" applyAlignment="1">
      <alignment horizontal="center"/>
    </xf>
    <xf numFmtId="37" fontId="3" fillId="0" borderId="0" xfId="0" applyNumberFormat="1" applyFont="1" applyBorder="1" applyAlignment="1">
      <alignment horizontal="center"/>
    </xf>
    <xf numFmtId="37" fontId="3" fillId="0" borderId="2" xfId="0" applyNumberFormat="1" applyFont="1" applyBorder="1" applyAlignment="1">
      <alignment horizontal="center"/>
    </xf>
    <xf numFmtId="0" fontId="2" fillId="0" borderId="3" xfId="0" applyFont="1" applyBorder="1"/>
    <xf numFmtId="0" fontId="3" fillId="0" borderId="3" xfId="0" applyFont="1" applyBorder="1"/>
    <xf numFmtId="37" fontId="2" fillId="0" borderId="4" xfId="0" applyNumberFormat="1" applyFont="1" applyBorder="1" applyAlignment="1">
      <alignment horizontal="center"/>
    </xf>
    <xf numFmtId="0" fontId="7" fillId="0" borderId="3" xfId="0" applyFont="1" applyBorder="1"/>
    <xf numFmtId="9" fontId="7" fillId="0" borderId="0" xfId="2" applyFont="1" applyBorder="1" applyAlignment="1">
      <alignment horizontal="center"/>
    </xf>
    <xf numFmtId="0" fontId="2" fillId="0" borderId="5" xfId="0" applyFont="1" applyBorder="1"/>
    <xf numFmtId="0" fontId="3" fillId="2" borderId="1" xfId="0" applyFont="1" applyFill="1" applyBorder="1"/>
    <xf numFmtId="0" fontId="2" fillId="0" borderId="0" xfId="0" applyFont="1" applyFill="1"/>
    <xf numFmtId="37" fontId="3" fillId="0" borderId="7" xfId="0" applyNumberFormat="1" applyFont="1" applyBorder="1" applyAlignment="1">
      <alignment horizontal="center"/>
    </xf>
    <xf numFmtId="0" fontId="8" fillId="0" borderId="0" xfId="0" applyFont="1" applyAlignment="1">
      <alignment horizontal="left"/>
    </xf>
    <xf numFmtId="0" fontId="7" fillId="0" borderId="0" xfId="0" applyFont="1"/>
    <xf numFmtId="0" fontId="9" fillId="0" borderId="0" xfId="0" applyFont="1"/>
    <xf numFmtId="37" fontId="10" fillId="0" borderId="0" xfId="0" applyNumberFormat="1" applyFont="1" applyBorder="1" applyAlignment="1">
      <alignment horizontal="center"/>
    </xf>
    <xf numFmtId="0" fontId="2" fillId="0" borderId="8" xfId="0" applyFont="1" applyBorder="1"/>
    <xf numFmtId="37" fontId="2" fillId="0" borderId="5" xfId="0" applyNumberFormat="1" applyFont="1" applyBorder="1" applyAlignment="1">
      <alignment horizontal="center"/>
    </xf>
    <xf numFmtId="37" fontId="2" fillId="0" borderId="3" xfId="0" applyNumberFormat="1" applyFont="1" applyBorder="1" applyAlignment="1">
      <alignment horizontal="center"/>
    </xf>
    <xf numFmtId="0" fontId="2" fillId="0" borderId="0" xfId="0" applyFont="1" applyBorder="1"/>
    <xf numFmtId="9" fontId="7" fillId="0" borderId="3" xfId="2" applyFont="1" applyBorder="1" applyAlignment="1">
      <alignment horizontal="center"/>
    </xf>
    <xf numFmtId="37" fontId="4" fillId="0" borderId="3" xfId="0" applyNumberFormat="1" applyFont="1" applyBorder="1" applyAlignment="1">
      <alignment horizontal="center"/>
    </xf>
    <xf numFmtId="0" fontId="12" fillId="3" borderId="0" xfId="0" applyFont="1" applyFill="1"/>
    <xf numFmtId="0" fontId="13" fillId="4" borderId="11" xfId="0" applyFont="1" applyFill="1" applyBorder="1"/>
    <xf numFmtId="0" fontId="14" fillId="4" borderId="11" xfId="0" applyFont="1" applyFill="1" applyBorder="1" applyAlignment="1">
      <alignment horizontal="center"/>
    </xf>
    <xf numFmtId="0" fontId="12" fillId="4" borderId="0" xfId="0" applyFont="1" applyFill="1"/>
    <xf numFmtId="37" fontId="3" fillId="0" borderId="3" xfId="0" applyNumberFormat="1" applyFont="1" applyBorder="1" applyAlignment="1">
      <alignment horizontal="center"/>
    </xf>
    <xf numFmtId="37" fontId="2" fillId="0" borderId="15" xfId="0" applyNumberFormat="1" applyFont="1" applyBorder="1" applyAlignment="1">
      <alignment horizontal="center"/>
    </xf>
    <xf numFmtId="5" fontId="2" fillId="0" borderId="15" xfId="0" applyNumberFormat="1" applyFont="1" applyBorder="1" applyAlignment="1">
      <alignment horizontal="center"/>
    </xf>
    <xf numFmtId="0" fontId="2" fillId="0" borderId="6" xfId="0" applyFont="1" applyBorder="1"/>
    <xf numFmtId="5" fontId="2" fillId="0" borderId="3" xfId="0" applyNumberFormat="1" applyFont="1" applyBorder="1" applyAlignment="1">
      <alignment horizontal="center"/>
    </xf>
    <xf numFmtId="17" fontId="14" fillId="4" borderId="7" xfId="0" applyNumberFormat="1" applyFont="1" applyFill="1" applyBorder="1" applyAlignment="1">
      <alignment horizontal="center"/>
    </xf>
    <xf numFmtId="37" fontId="3" fillId="0" borderId="15" xfId="0" applyNumberFormat="1" applyFont="1" applyBorder="1" applyAlignment="1">
      <alignment horizontal="center"/>
    </xf>
    <xf numFmtId="9" fontId="7" fillId="0" borderId="15" xfId="2" applyFont="1" applyBorder="1" applyAlignment="1">
      <alignment horizontal="center"/>
    </xf>
    <xf numFmtId="0" fontId="3" fillId="0" borderId="0" xfId="0" applyFont="1" applyBorder="1"/>
    <xf numFmtId="37" fontId="4" fillId="0" borderId="15" xfId="0" applyNumberFormat="1" applyFont="1" applyBorder="1" applyAlignment="1">
      <alignment horizontal="center"/>
    </xf>
    <xf numFmtId="0" fontId="2" fillId="0" borderId="10" xfId="0" applyFont="1" applyFill="1" applyBorder="1"/>
    <xf numFmtId="37" fontId="2" fillId="0" borderId="0" xfId="0" applyNumberFormat="1" applyFont="1" applyFill="1" applyBorder="1" applyAlignment="1">
      <alignment horizontal="center"/>
    </xf>
    <xf numFmtId="37" fontId="10" fillId="0" borderId="0" xfId="0" applyNumberFormat="1" applyFont="1" applyAlignment="1">
      <alignment horizontal="center"/>
    </xf>
    <xf numFmtId="37" fontId="4" fillId="0" borderId="0" xfId="0" applyNumberFormat="1" applyFont="1" applyFill="1" applyAlignment="1">
      <alignment horizontal="center"/>
    </xf>
    <xf numFmtId="0" fontId="2" fillId="0" borderId="0" xfId="0" applyFont="1" applyAlignment="1">
      <alignment horizontal="center" vertical="center"/>
    </xf>
    <xf numFmtId="17" fontId="14" fillId="3" borderId="17" xfId="0" applyNumberFormat="1" applyFont="1" applyFill="1" applyBorder="1" applyAlignment="1">
      <alignment horizontal="center" vertical="center"/>
    </xf>
    <xf numFmtId="37" fontId="2" fillId="0" borderId="10" xfId="0" applyNumberFormat="1" applyFont="1" applyBorder="1" applyAlignment="1">
      <alignment horizontal="center" vertical="center"/>
    </xf>
    <xf numFmtId="37" fontId="10" fillId="0" borderId="0" xfId="0" applyNumberFormat="1" applyFont="1" applyBorder="1" applyAlignment="1">
      <alignment horizontal="center" vertical="center"/>
    </xf>
    <xf numFmtId="37" fontId="2" fillId="0" borderId="8" xfId="0" applyNumberFormat="1" applyFont="1" applyBorder="1" applyAlignment="1">
      <alignment horizontal="center" vertical="center"/>
    </xf>
    <xf numFmtId="9" fontId="7" fillId="0" borderId="3" xfId="2" applyFont="1" applyBorder="1" applyAlignment="1">
      <alignment horizontal="center" vertical="center"/>
    </xf>
    <xf numFmtId="9" fontId="7" fillId="0" borderId="0" xfId="2" applyFont="1" applyBorder="1" applyAlignment="1">
      <alignment horizontal="center" vertical="center"/>
    </xf>
    <xf numFmtId="9" fontId="7" fillId="0" borderId="15" xfId="2" applyFont="1" applyBorder="1" applyAlignment="1">
      <alignment horizontal="center" vertical="center"/>
    </xf>
    <xf numFmtId="9" fontId="7" fillId="0" borderId="1" xfId="2" applyFont="1" applyBorder="1" applyAlignment="1">
      <alignment horizontal="center" vertical="center"/>
    </xf>
    <xf numFmtId="7" fontId="2" fillId="0" borderId="0" xfId="0" applyNumberFormat="1" applyFont="1" applyBorder="1" applyAlignment="1">
      <alignment horizontal="center" vertical="center"/>
    </xf>
    <xf numFmtId="37" fontId="2" fillId="0" borderId="6" xfId="0" applyNumberFormat="1" applyFont="1" applyBorder="1" applyAlignment="1">
      <alignment horizontal="center" vertical="center"/>
    </xf>
    <xf numFmtId="37" fontId="2" fillId="0" borderId="7" xfId="0" applyNumberFormat="1" applyFont="1" applyBorder="1" applyAlignment="1">
      <alignment horizontal="center" vertical="center"/>
    </xf>
    <xf numFmtId="37" fontId="2" fillId="0" borderId="14" xfId="0" applyNumberFormat="1" applyFont="1" applyBorder="1" applyAlignment="1">
      <alignment horizontal="center" vertical="center"/>
    </xf>
    <xf numFmtId="37" fontId="2" fillId="0" borderId="3" xfId="0" applyNumberFormat="1" applyFont="1" applyBorder="1" applyAlignment="1">
      <alignment horizontal="center" vertical="center"/>
    </xf>
    <xf numFmtId="37" fontId="2" fillId="0" borderId="0" xfId="0" applyNumberFormat="1" applyFont="1" applyBorder="1" applyAlignment="1">
      <alignment horizontal="center" vertical="center"/>
    </xf>
    <xf numFmtId="37" fontId="2" fillId="0" borderId="15" xfId="0" applyNumberFormat="1" applyFont="1" applyBorder="1" applyAlignment="1">
      <alignment horizontal="center" vertical="center"/>
    </xf>
    <xf numFmtId="37" fontId="3" fillId="0" borderId="0" xfId="1" applyNumberFormat="1" applyFont="1" applyBorder="1" applyAlignment="1">
      <alignment horizontal="center" vertical="center"/>
    </xf>
    <xf numFmtId="37" fontId="2" fillId="0" borderId="1" xfId="1" applyNumberFormat="1" applyFont="1" applyBorder="1" applyAlignment="1">
      <alignment horizontal="center" vertical="center"/>
    </xf>
    <xf numFmtId="37" fontId="2" fillId="0" borderId="4" xfId="1" applyNumberFormat="1" applyFont="1" applyBorder="1" applyAlignment="1">
      <alignment horizontal="center" vertical="center"/>
    </xf>
    <xf numFmtId="37" fontId="2" fillId="0" borderId="0" xfId="1" applyNumberFormat="1" applyFont="1" applyBorder="1" applyAlignment="1">
      <alignment horizontal="center" vertical="center"/>
    </xf>
    <xf numFmtId="37" fontId="3" fillId="0" borderId="2" xfId="1" applyNumberFormat="1" applyFont="1" applyBorder="1" applyAlignment="1">
      <alignment horizontal="center" vertical="center"/>
    </xf>
    <xf numFmtId="37" fontId="2" fillId="0" borderId="14" xfId="1" applyNumberFormat="1" applyFont="1" applyBorder="1" applyAlignment="1">
      <alignment horizontal="center" vertical="center"/>
    </xf>
    <xf numFmtId="37" fontId="2" fillId="0" borderId="3" xfId="1" applyNumberFormat="1" applyFont="1" applyBorder="1" applyAlignment="1">
      <alignment horizontal="center" vertical="center"/>
    </xf>
    <xf numFmtId="37" fontId="2" fillId="0" borderId="15" xfId="1" applyNumberFormat="1" applyFont="1" applyBorder="1" applyAlignment="1">
      <alignment horizontal="center" vertical="center"/>
    </xf>
    <xf numFmtId="0" fontId="7" fillId="0" borderId="0" xfId="0" applyFont="1" applyBorder="1"/>
    <xf numFmtId="37" fontId="10" fillId="0" borderId="3" xfId="0" applyNumberFormat="1" applyFont="1" applyBorder="1" applyAlignment="1">
      <alignment horizontal="center"/>
    </xf>
    <xf numFmtId="37" fontId="10" fillId="0" borderId="15" xfId="0" applyNumberFormat="1" applyFont="1" applyBorder="1" applyAlignment="1">
      <alignment horizontal="center"/>
    </xf>
    <xf numFmtId="37" fontId="3" fillId="0" borderId="8" xfId="0" applyNumberFormat="1" applyFont="1" applyBorder="1" applyAlignment="1">
      <alignment horizontal="center"/>
    </xf>
    <xf numFmtId="37" fontId="2" fillId="0" borderId="6" xfId="0" applyNumberFormat="1" applyFont="1" applyFill="1" applyBorder="1" applyAlignment="1">
      <alignment horizontal="center"/>
    </xf>
    <xf numFmtId="37" fontId="3" fillId="0" borderId="18" xfId="0" applyNumberFormat="1" applyFont="1" applyBorder="1" applyAlignment="1">
      <alignment horizontal="center"/>
    </xf>
    <xf numFmtId="0" fontId="14" fillId="3" borderId="8" xfId="0" applyFont="1" applyFill="1" applyBorder="1" applyAlignment="1">
      <alignment horizontal="center"/>
    </xf>
    <xf numFmtId="7" fontId="14" fillId="3" borderId="8" xfId="0" applyNumberFormat="1" applyFont="1" applyFill="1" applyBorder="1" applyAlignment="1">
      <alignment horizontal="center"/>
    </xf>
    <xf numFmtId="7" fontId="14" fillId="3" borderId="9" xfId="0" applyNumberFormat="1" applyFont="1" applyFill="1" applyBorder="1" applyAlignment="1">
      <alignment horizontal="center"/>
    </xf>
    <xf numFmtId="7" fontId="14" fillId="3" borderId="13" xfId="0" applyNumberFormat="1" applyFont="1" applyFill="1" applyBorder="1" applyAlignment="1">
      <alignment horizontal="center"/>
    </xf>
    <xf numFmtId="7" fontId="14" fillId="3" borderId="16" xfId="0" applyNumberFormat="1" applyFont="1" applyFill="1" applyBorder="1" applyAlignment="1">
      <alignment horizontal="center"/>
    </xf>
    <xf numFmtId="0" fontId="2" fillId="0" borderId="0" xfId="0" applyFont="1" applyAlignment="1">
      <alignment wrapText="1"/>
    </xf>
    <xf numFmtId="0" fontId="11" fillId="0" borderId="3" xfId="0" applyFont="1" applyBorder="1"/>
    <xf numFmtId="17" fontId="14" fillId="3" borderId="7" xfId="0" applyNumberFormat="1" applyFont="1" applyFill="1" applyBorder="1" applyAlignment="1">
      <alignment horizontal="center" vertical="center"/>
    </xf>
    <xf numFmtId="37" fontId="2" fillId="0" borderId="5" xfId="0" applyNumberFormat="1" applyFont="1" applyBorder="1" applyAlignment="1">
      <alignment horizontal="center" vertical="center"/>
    </xf>
    <xf numFmtId="37" fontId="2" fillId="0" borderId="1" xfId="0" applyNumberFormat="1" applyFont="1" applyBorder="1" applyAlignment="1">
      <alignment horizontal="center" vertical="center"/>
    </xf>
    <xf numFmtId="37" fontId="2" fillId="0" borderId="4" xfId="0" applyNumberFormat="1" applyFont="1" applyBorder="1" applyAlignment="1">
      <alignment horizontal="center" vertical="center"/>
    </xf>
    <xf numFmtId="0" fontId="3" fillId="0" borderId="18" xfId="0" applyFont="1" applyBorder="1"/>
    <xf numFmtId="0" fontId="7" fillId="0" borderId="5" xfId="0" applyFont="1" applyBorder="1"/>
    <xf numFmtId="0" fontId="3" fillId="0" borderId="26" xfId="0" applyFont="1" applyFill="1" applyBorder="1"/>
    <xf numFmtId="17" fontId="14" fillId="0" borderId="6" xfId="0" applyNumberFormat="1" applyFont="1" applyFill="1" applyBorder="1" applyAlignment="1">
      <alignment horizontal="center"/>
    </xf>
    <xf numFmtId="17" fontId="14" fillId="0" borderId="7" xfId="0" applyNumberFormat="1" applyFont="1" applyFill="1" applyBorder="1" applyAlignment="1">
      <alignment horizontal="center"/>
    </xf>
    <xf numFmtId="17" fontId="14" fillId="0" borderId="14" xfId="0" applyNumberFormat="1" applyFont="1" applyFill="1" applyBorder="1" applyAlignment="1">
      <alignment horizontal="center"/>
    </xf>
    <xf numFmtId="37" fontId="14" fillId="0" borderId="14" xfId="0" applyNumberFormat="1" applyFont="1" applyFill="1" applyBorder="1" applyAlignment="1">
      <alignment horizontal="center"/>
    </xf>
    <xf numFmtId="0" fontId="10" fillId="0" borderId="28" xfId="0" applyFont="1" applyBorder="1"/>
    <xf numFmtId="0" fontId="10" fillId="0" borderId="30" xfId="0" applyFont="1" applyBorder="1"/>
    <xf numFmtId="37" fontId="10" fillId="0" borderId="5" xfId="0" applyNumberFormat="1" applyFont="1" applyBorder="1" applyAlignment="1">
      <alignment horizontal="center"/>
    </xf>
    <xf numFmtId="37" fontId="10" fillId="0" borderId="1" xfId="0" applyNumberFormat="1" applyFont="1" applyBorder="1" applyAlignment="1">
      <alignment horizontal="center"/>
    </xf>
    <xf numFmtId="37" fontId="10" fillId="0" borderId="4" xfId="0" applyNumberFormat="1" applyFont="1" applyBorder="1" applyAlignment="1">
      <alignment horizontal="center"/>
    </xf>
    <xf numFmtId="0" fontId="3" fillId="0" borderId="28" xfId="0" applyFont="1" applyBorder="1"/>
    <xf numFmtId="0" fontId="3" fillId="0" borderId="31" xfId="0" applyFont="1" applyFill="1" applyBorder="1"/>
    <xf numFmtId="37" fontId="3" fillId="0" borderId="32" xfId="0" applyNumberFormat="1" applyFont="1" applyBorder="1" applyAlignment="1">
      <alignment horizontal="center"/>
    </xf>
    <xf numFmtId="37" fontId="3" fillId="0" borderId="33" xfId="0" applyNumberFormat="1" applyFont="1" applyBorder="1" applyAlignment="1">
      <alignment horizontal="center"/>
    </xf>
    <xf numFmtId="37" fontId="3" fillId="0" borderId="34" xfId="0" applyNumberFormat="1" applyFont="1" applyBorder="1" applyAlignment="1">
      <alignment horizontal="center"/>
    </xf>
    <xf numFmtId="37" fontId="3" fillId="0" borderId="35" xfId="0" applyNumberFormat="1" applyFont="1" applyBorder="1" applyAlignment="1">
      <alignment horizontal="center"/>
    </xf>
    <xf numFmtId="37" fontId="2" fillId="0" borderId="3" xfId="0" applyNumberFormat="1" applyFont="1" applyFill="1" applyBorder="1" applyAlignment="1">
      <alignment horizontal="center"/>
    </xf>
    <xf numFmtId="0" fontId="2" fillId="0" borderId="3" xfId="0" applyFont="1" applyFill="1" applyBorder="1"/>
    <xf numFmtId="0" fontId="15" fillId="0" borderId="0" xfId="0" applyFont="1"/>
    <xf numFmtId="164" fontId="4" fillId="0" borderId="0" xfId="2" applyNumberFormat="1" applyFont="1" applyFill="1" applyAlignment="1">
      <alignment horizontal="center"/>
    </xf>
    <xf numFmtId="0" fontId="3" fillId="0" borderId="0" xfId="0" applyFont="1" applyFill="1" applyBorder="1"/>
    <xf numFmtId="5" fontId="14" fillId="4" borderId="10" xfId="0" applyNumberFormat="1" applyFont="1" applyFill="1" applyBorder="1" applyAlignment="1">
      <alignment horizontal="center"/>
    </xf>
    <xf numFmtId="5" fontId="14" fillId="4" borderId="8" xfId="0" applyNumberFormat="1" applyFont="1" applyFill="1" applyBorder="1" applyAlignment="1">
      <alignment horizontal="center"/>
    </xf>
    <xf numFmtId="37" fontId="3" fillId="0" borderId="14" xfId="0" applyNumberFormat="1" applyFont="1" applyBorder="1" applyAlignment="1">
      <alignment horizontal="center"/>
    </xf>
    <xf numFmtId="17" fontId="14" fillId="0" borderId="3" xfId="0" applyNumberFormat="1" applyFont="1" applyFill="1" applyBorder="1" applyAlignment="1">
      <alignment horizontal="center"/>
    </xf>
    <xf numFmtId="17" fontId="14" fillId="0" borderId="0" xfId="0" applyNumberFormat="1" applyFont="1" applyFill="1" applyBorder="1" applyAlignment="1">
      <alignment horizontal="center"/>
    </xf>
    <xf numFmtId="17" fontId="14" fillId="0" borderId="15" xfId="0" applyNumberFormat="1" applyFont="1" applyFill="1" applyBorder="1" applyAlignment="1">
      <alignment horizontal="center"/>
    </xf>
    <xf numFmtId="5" fontId="14" fillId="4" borderId="9" xfId="0" applyNumberFormat="1" applyFont="1" applyFill="1" applyBorder="1" applyAlignment="1">
      <alignment horizontal="center"/>
    </xf>
    <xf numFmtId="37" fontId="3" fillId="0" borderId="0" xfId="0" applyNumberFormat="1" applyFont="1"/>
    <xf numFmtId="37" fontId="4" fillId="0" borderId="5" xfId="0" applyNumberFormat="1" applyFont="1" applyBorder="1" applyAlignment="1">
      <alignment horizontal="center"/>
    </xf>
    <xf numFmtId="37" fontId="4" fillId="0" borderId="1" xfId="0" applyNumberFormat="1" applyFont="1" applyBorder="1" applyAlignment="1">
      <alignment horizontal="center"/>
    </xf>
    <xf numFmtId="37" fontId="4" fillId="0" borderId="4" xfId="0" applyNumberFormat="1" applyFont="1" applyBorder="1" applyAlignment="1">
      <alignment horizontal="center"/>
    </xf>
    <xf numFmtId="37" fontId="2" fillId="0" borderId="3" xfId="2" applyNumberFormat="1" applyFont="1" applyBorder="1" applyAlignment="1">
      <alignment horizontal="center"/>
    </xf>
    <xf numFmtId="37" fontId="2" fillId="0" borderId="0" xfId="2" applyNumberFormat="1" applyFont="1" applyBorder="1" applyAlignment="1">
      <alignment horizontal="center"/>
    </xf>
    <xf numFmtId="0" fontId="13" fillId="4" borderId="6" xfId="0" applyFont="1" applyFill="1" applyBorder="1"/>
    <xf numFmtId="37" fontId="14" fillId="4" borderId="10" xfId="0" applyNumberFormat="1" applyFont="1" applyFill="1" applyBorder="1" applyAlignment="1">
      <alignment horizontal="center"/>
    </xf>
    <xf numFmtId="0" fontId="14" fillId="4" borderId="9" xfId="0" applyFont="1" applyFill="1" applyBorder="1" applyAlignment="1">
      <alignment horizontal="center"/>
    </xf>
    <xf numFmtId="2" fontId="3" fillId="0" borderId="0" xfId="0" applyNumberFormat="1" applyFont="1" applyFill="1" applyBorder="1"/>
    <xf numFmtId="5" fontId="14" fillId="4" borderId="15" xfId="0" applyNumberFormat="1" applyFont="1" applyFill="1" applyBorder="1" applyAlignment="1">
      <alignment horizontal="center"/>
    </xf>
    <xf numFmtId="9" fontId="2" fillId="0" borderId="3" xfId="2" applyFont="1" applyBorder="1" applyAlignment="1">
      <alignment horizontal="center"/>
    </xf>
    <xf numFmtId="9" fontId="2" fillId="0" borderId="0" xfId="2" applyFont="1" applyBorder="1" applyAlignment="1">
      <alignment horizontal="center"/>
    </xf>
    <xf numFmtId="9" fontId="2" fillId="0" borderId="15" xfId="2" applyFont="1" applyBorder="1" applyAlignment="1">
      <alignment horizontal="center"/>
    </xf>
    <xf numFmtId="5" fontId="13" fillId="4" borderId="8" xfId="0" applyNumberFormat="1" applyFont="1" applyFill="1" applyBorder="1" applyAlignment="1">
      <alignment horizontal="center"/>
    </xf>
    <xf numFmtId="37" fontId="2" fillId="0" borderId="15" xfId="0" applyNumberFormat="1" applyFont="1" applyFill="1" applyBorder="1" applyAlignment="1">
      <alignment horizontal="center"/>
    </xf>
    <xf numFmtId="5" fontId="13" fillId="4" borderId="10" xfId="0" applyNumberFormat="1" applyFont="1" applyFill="1" applyBorder="1" applyAlignment="1">
      <alignment horizontal="center"/>
    </xf>
    <xf numFmtId="37" fontId="3" fillId="0" borderId="19" xfId="0" applyNumberFormat="1" applyFont="1" applyBorder="1" applyAlignment="1">
      <alignment horizontal="center"/>
    </xf>
    <xf numFmtId="9" fontId="16" fillId="4" borderId="8" xfId="2" applyFont="1" applyFill="1" applyBorder="1" applyAlignment="1">
      <alignment horizontal="center"/>
    </xf>
    <xf numFmtId="0" fontId="13" fillId="5" borderId="21" xfId="0" applyFont="1" applyFill="1" applyBorder="1"/>
    <xf numFmtId="17" fontId="14" fillId="5" borderId="22" xfId="0" applyNumberFormat="1" applyFont="1" applyFill="1" applyBorder="1" applyAlignment="1">
      <alignment horizontal="center"/>
    </xf>
    <xf numFmtId="17" fontId="14" fillId="5" borderId="23" xfId="0" applyNumberFormat="1" applyFont="1" applyFill="1" applyBorder="1" applyAlignment="1">
      <alignment horizontal="center"/>
    </xf>
    <xf numFmtId="37" fontId="14" fillId="5" borderId="24" xfId="0" applyNumberFormat="1" applyFont="1" applyFill="1" applyBorder="1" applyAlignment="1">
      <alignment horizontal="center"/>
    </xf>
    <xf numFmtId="0" fontId="14" fillId="5" borderId="25" xfId="0" applyFont="1" applyFill="1" applyBorder="1" applyAlignment="1">
      <alignment horizontal="center"/>
    </xf>
    <xf numFmtId="0" fontId="14" fillId="5" borderId="27" xfId="0" applyFont="1" applyFill="1" applyBorder="1"/>
    <xf numFmtId="5" fontId="14" fillId="5" borderId="29" xfId="0" applyNumberFormat="1" applyFont="1" applyFill="1" applyBorder="1" applyAlignment="1">
      <alignment horizontal="center"/>
    </xf>
    <xf numFmtId="5" fontId="14" fillId="5" borderId="39" xfId="0" applyNumberFormat="1" applyFont="1" applyFill="1" applyBorder="1" applyAlignment="1">
      <alignment horizontal="center"/>
    </xf>
    <xf numFmtId="0" fontId="13" fillId="5" borderId="29" xfId="0" applyFont="1" applyFill="1" applyBorder="1"/>
    <xf numFmtId="0" fontId="13" fillId="5" borderId="40" xfId="0" applyFont="1" applyFill="1" applyBorder="1"/>
    <xf numFmtId="17" fontId="14" fillId="5" borderId="41" xfId="0" applyNumberFormat="1" applyFont="1" applyFill="1" applyBorder="1" applyAlignment="1">
      <alignment horizontal="center"/>
    </xf>
    <xf numFmtId="17" fontId="14" fillId="5" borderId="42" xfId="0" applyNumberFormat="1" applyFont="1" applyFill="1" applyBorder="1" applyAlignment="1">
      <alignment horizontal="center"/>
    </xf>
    <xf numFmtId="37" fontId="14" fillId="5" borderId="43" xfId="0" applyNumberFormat="1" applyFont="1" applyFill="1" applyBorder="1" applyAlignment="1">
      <alignment horizontal="center"/>
    </xf>
    <xf numFmtId="0" fontId="2" fillId="0" borderId="28" xfId="0" applyFont="1" applyBorder="1"/>
    <xf numFmtId="5" fontId="14" fillId="5" borderId="44" xfId="0" applyNumberFormat="1" applyFont="1" applyFill="1" applyBorder="1" applyAlignment="1">
      <alignment horizontal="center"/>
    </xf>
    <xf numFmtId="0" fontId="13" fillId="5" borderId="28" xfId="0" applyFont="1" applyFill="1" applyBorder="1" applyAlignment="1"/>
    <xf numFmtId="0" fontId="13" fillId="0" borderId="0" xfId="0" applyFont="1" applyFill="1" applyBorder="1" applyAlignment="1"/>
    <xf numFmtId="17" fontId="11" fillId="3" borderId="17" xfId="0" applyNumberFormat="1" applyFont="1" applyFill="1" applyBorder="1" applyAlignment="1">
      <alignment horizontal="left" vertical="center"/>
    </xf>
    <xf numFmtId="0" fontId="2" fillId="0" borderId="0" xfId="0" applyFont="1" applyAlignment="1">
      <alignment horizontal="left" indent="1"/>
    </xf>
    <xf numFmtId="0" fontId="2" fillId="0" borderId="0" xfId="0" applyFont="1" applyAlignment="1">
      <alignment horizontal="left" wrapText="1" indent="1"/>
    </xf>
    <xf numFmtId="37" fontId="3" fillId="0" borderId="15" xfId="1" applyNumberFormat="1" applyFont="1" applyBorder="1" applyAlignment="1">
      <alignment horizontal="center" vertical="center"/>
    </xf>
    <xf numFmtId="0" fontId="2" fillId="0" borderId="0" xfId="0" applyFont="1" applyFill="1" applyBorder="1"/>
    <xf numFmtId="0" fontId="14" fillId="3" borderId="11" xfId="0" applyFont="1" applyFill="1" applyBorder="1" applyAlignment="1">
      <alignment horizontal="center" vertical="center"/>
    </xf>
    <xf numFmtId="17" fontId="3" fillId="0" borderId="0" xfId="0" applyNumberFormat="1" applyFont="1" applyFill="1" applyBorder="1" applyAlignment="1">
      <alignment horizontal="left" vertical="center"/>
    </xf>
    <xf numFmtId="7" fontId="14" fillId="3" borderId="15" xfId="0" applyNumberFormat="1" applyFont="1" applyFill="1" applyBorder="1" applyAlignment="1">
      <alignment horizont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15" xfId="0" applyFont="1" applyBorder="1" applyAlignment="1">
      <alignment horizontal="center" vertical="center"/>
    </xf>
    <xf numFmtId="9" fontId="2" fillId="0" borderId="8" xfId="2" applyFont="1" applyBorder="1" applyAlignment="1">
      <alignment horizontal="center" vertical="center"/>
    </xf>
    <xf numFmtId="9" fontId="2" fillId="0" borderId="0" xfId="2" applyFont="1" applyBorder="1" applyAlignment="1">
      <alignment horizontal="center" vertical="center"/>
    </xf>
    <xf numFmtId="17" fontId="2" fillId="0" borderId="0" xfId="0" applyNumberFormat="1" applyFont="1" applyFill="1" applyBorder="1" applyAlignment="1">
      <alignment horizontal="left" vertical="center"/>
    </xf>
    <xf numFmtId="17" fontId="10" fillId="0" borderId="0" xfId="0" applyNumberFormat="1" applyFont="1" applyFill="1" applyBorder="1" applyAlignment="1">
      <alignment horizontal="left" vertical="center"/>
    </xf>
    <xf numFmtId="0" fontId="10" fillId="0" borderId="3" xfId="0" applyFont="1" applyBorder="1"/>
    <xf numFmtId="0" fontId="7" fillId="0" borderId="15" xfId="0" applyFont="1" applyBorder="1"/>
    <xf numFmtId="37" fontId="3" fillId="0" borderId="19" xfId="1" applyNumberFormat="1" applyFont="1" applyBorder="1" applyAlignment="1">
      <alignment horizontal="center" vertical="center"/>
    </xf>
    <xf numFmtId="9" fontId="7" fillId="0" borderId="20" xfId="2" applyFont="1" applyBorder="1" applyAlignment="1">
      <alignment horizontal="center" vertical="center"/>
    </xf>
    <xf numFmtId="37" fontId="10" fillId="0" borderId="3" xfId="0" applyNumberFormat="1" applyFont="1" applyBorder="1" applyAlignment="1">
      <alignment horizontal="center" vertical="center"/>
    </xf>
    <xf numFmtId="37" fontId="3" fillId="0" borderId="3" xfId="1" applyNumberFormat="1" applyFont="1" applyBorder="1" applyAlignment="1">
      <alignment horizontal="center" vertical="center"/>
    </xf>
    <xf numFmtId="37" fontId="10" fillId="0" borderId="15" xfId="0" applyNumberFormat="1" applyFont="1" applyBorder="1" applyAlignment="1">
      <alignment horizontal="center" vertical="center"/>
    </xf>
    <xf numFmtId="37" fontId="2" fillId="0" borderId="5" xfId="1" applyNumberFormat="1" applyFont="1" applyBorder="1" applyAlignment="1">
      <alignment horizontal="center" vertical="center"/>
    </xf>
    <xf numFmtId="37" fontId="3" fillId="0" borderId="18" xfId="1" applyNumberFormat="1" applyFont="1" applyBorder="1" applyAlignment="1">
      <alignment horizontal="center" vertical="center"/>
    </xf>
    <xf numFmtId="9" fontId="7" fillId="0" borderId="5" xfId="2" applyFont="1" applyBorder="1" applyAlignment="1">
      <alignment horizontal="center" vertical="center"/>
    </xf>
    <xf numFmtId="9" fontId="7" fillId="0" borderId="4" xfId="2" applyFont="1" applyBorder="1" applyAlignment="1">
      <alignment horizontal="center" vertical="center"/>
    </xf>
    <xf numFmtId="17" fontId="14" fillId="3" borderId="12" xfId="0" applyNumberFormat="1" applyFont="1" applyFill="1" applyBorder="1" applyAlignment="1">
      <alignment horizontal="center" vertical="center"/>
    </xf>
    <xf numFmtId="17" fontId="14" fillId="3" borderId="45" xfId="0" applyNumberFormat="1" applyFont="1" applyFill="1" applyBorder="1" applyAlignment="1">
      <alignment horizontal="center" vertical="center"/>
    </xf>
    <xf numFmtId="17" fontId="13" fillId="3" borderId="17" xfId="0" applyNumberFormat="1" applyFont="1" applyFill="1" applyBorder="1" applyAlignment="1">
      <alignment horizontal="left" vertical="center"/>
    </xf>
    <xf numFmtId="17" fontId="14" fillId="3" borderId="6" xfId="0" applyNumberFormat="1" applyFont="1" applyFill="1" applyBorder="1" applyAlignment="1">
      <alignment horizontal="center" vertical="center"/>
    </xf>
    <xf numFmtId="17" fontId="14" fillId="3" borderId="14" xfId="0" applyNumberFormat="1" applyFont="1" applyFill="1" applyBorder="1" applyAlignment="1">
      <alignment horizontal="center" vertical="center"/>
    </xf>
    <xf numFmtId="0" fontId="7" fillId="0" borderId="6" xfId="0" applyFont="1" applyBorder="1"/>
    <xf numFmtId="0" fontId="7" fillId="0" borderId="7" xfId="0" applyFont="1" applyBorder="1"/>
    <xf numFmtId="0" fontId="7" fillId="0" borderId="14" xfId="0" applyFont="1" applyBorder="1"/>
    <xf numFmtId="9" fontId="2" fillId="0" borderId="3" xfId="2" applyFont="1" applyBorder="1" applyAlignment="1">
      <alignment horizontal="center" vertical="center"/>
    </xf>
    <xf numFmtId="9" fontId="2" fillId="0" borderId="5" xfId="2" applyFont="1" applyBorder="1" applyAlignment="1">
      <alignment horizontal="center" vertical="center"/>
    </xf>
    <xf numFmtId="9" fontId="2" fillId="0" borderId="1" xfId="2" applyFont="1" applyBorder="1" applyAlignment="1">
      <alignment horizontal="center" vertical="center"/>
    </xf>
    <xf numFmtId="9" fontId="2" fillId="0" borderId="4" xfId="2" applyFont="1" applyBorder="1" applyAlignment="1">
      <alignment horizontal="center" vertical="center"/>
    </xf>
    <xf numFmtId="9" fontId="2" fillId="0" borderId="9" xfId="2" applyFont="1" applyBorder="1" applyAlignment="1">
      <alignment horizontal="center" vertical="center"/>
    </xf>
    <xf numFmtId="37" fontId="2" fillId="0" borderId="9" xfId="0" applyNumberFormat="1" applyFont="1" applyBorder="1" applyAlignment="1">
      <alignment horizontal="center" vertical="center"/>
    </xf>
    <xf numFmtId="9" fontId="7" fillId="4" borderId="9" xfId="2" applyFont="1" applyFill="1" applyBorder="1" applyAlignment="1">
      <alignment horizontal="center"/>
    </xf>
    <xf numFmtId="17" fontId="14" fillId="4" borderId="6" xfId="0" applyNumberFormat="1" applyFont="1" applyFill="1" applyBorder="1" applyAlignment="1">
      <alignment horizontal="center"/>
    </xf>
    <xf numFmtId="37" fontId="2" fillId="0" borderId="36" xfId="0" applyNumberFormat="1" applyFont="1" applyBorder="1" applyAlignment="1">
      <alignment horizontal="center" vertical="center"/>
    </xf>
    <xf numFmtId="37" fontId="2" fillId="0" borderId="37" xfId="0" applyNumberFormat="1" applyFont="1" applyBorder="1" applyAlignment="1">
      <alignment horizontal="center" vertical="center"/>
    </xf>
    <xf numFmtId="37" fontId="2" fillId="0" borderId="38" xfId="0" applyNumberFormat="1" applyFont="1" applyBorder="1" applyAlignment="1">
      <alignment horizontal="center" vertical="center"/>
    </xf>
    <xf numFmtId="0" fontId="2" fillId="0" borderId="6" xfId="0" applyFont="1" applyFill="1" applyBorder="1"/>
    <xf numFmtId="0" fontId="2" fillId="0" borderId="7" xfId="0" applyFont="1" applyFill="1" applyBorder="1"/>
    <xf numFmtId="5" fontId="14" fillId="4" borderId="14" xfId="0" applyNumberFormat="1" applyFont="1" applyFill="1" applyBorder="1" applyAlignment="1">
      <alignment horizontal="center"/>
    </xf>
    <xf numFmtId="5" fontId="14" fillId="4" borderId="4" xfId="0" applyNumberFormat="1" applyFont="1" applyFill="1" applyBorder="1" applyAlignment="1">
      <alignment horizontal="center"/>
    </xf>
    <xf numFmtId="0" fontId="14" fillId="4" borderId="10" xfId="0" applyFont="1" applyFill="1" applyBorder="1" applyAlignment="1">
      <alignment horizontal="center"/>
    </xf>
    <xf numFmtId="37" fontId="2" fillId="0" borderId="46" xfId="0" applyNumberFormat="1" applyFont="1" applyBorder="1" applyAlignment="1">
      <alignment horizontal="center" vertical="center"/>
    </xf>
    <xf numFmtId="37" fontId="3" fillId="0" borderId="6" xfId="0" applyNumberFormat="1" applyFont="1" applyBorder="1" applyAlignment="1">
      <alignment horizontal="center"/>
    </xf>
    <xf numFmtId="37" fontId="2" fillId="0" borderId="7" xfId="0" applyNumberFormat="1" applyFont="1" applyFill="1" applyBorder="1" applyAlignment="1">
      <alignment horizontal="center"/>
    </xf>
    <xf numFmtId="37" fontId="2" fillId="0" borderId="14" xfId="0" applyNumberFormat="1" applyFont="1" applyFill="1" applyBorder="1" applyAlignment="1">
      <alignment horizontal="center"/>
    </xf>
    <xf numFmtId="0" fontId="2" fillId="0" borderId="0" xfId="0" applyFont="1" applyAlignment="1">
      <alignment wrapText="1"/>
    </xf>
    <xf numFmtId="0" fontId="12" fillId="0" borderId="0" xfId="0" applyFont="1" applyFill="1"/>
    <xf numFmtId="0" fontId="17" fillId="0" borderId="0" xfId="0" applyFont="1"/>
    <xf numFmtId="0" fontId="3" fillId="0" borderId="47" xfId="0" applyFont="1" applyFill="1" applyBorder="1"/>
    <xf numFmtId="37" fontId="3" fillId="0" borderId="48" xfId="0" applyNumberFormat="1" applyFont="1" applyBorder="1" applyAlignment="1">
      <alignment horizontal="center"/>
    </xf>
    <xf numFmtId="37" fontId="3" fillId="0" borderId="49" xfId="0" applyNumberFormat="1" applyFont="1" applyBorder="1" applyAlignment="1">
      <alignment horizontal="center"/>
    </xf>
    <xf numFmtId="5" fontId="14" fillId="5" borderId="27" xfId="0" applyNumberFormat="1" applyFont="1" applyFill="1" applyBorder="1" applyAlignment="1">
      <alignment horizontal="center"/>
    </xf>
    <xf numFmtId="0" fontId="18" fillId="0" borderId="3" xfId="0" applyFont="1" applyFill="1" applyBorder="1"/>
    <xf numFmtId="37" fontId="18" fillId="0" borderId="3" xfId="0" applyNumberFormat="1" applyFont="1" applyFill="1" applyBorder="1" applyAlignment="1">
      <alignment horizontal="center"/>
    </xf>
    <xf numFmtId="37" fontId="18" fillId="0" borderId="0" xfId="0" applyNumberFormat="1" applyFont="1" applyFill="1" applyBorder="1" applyAlignment="1">
      <alignment horizontal="center"/>
    </xf>
    <xf numFmtId="37" fontId="18" fillId="0" borderId="15" xfId="0" applyNumberFormat="1" applyFont="1" applyFill="1" applyBorder="1" applyAlignment="1">
      <alignment horizontal="center"/>
    </xf>
    <xf numFmtId="0" fontId="2" fillId="0" borderId="30" xfId="0" applyFont="1" applyBorder="1"/>
    <xf numFmtId="0" fontId="3" fillId="0" borderId="28" xfId="0" applyFont="1" applyFill="1" applyBorder="1"/>
    <xf numFmtId="37" fontId="3" fillId="0" borderId="0" xfId="0" applyNumberFormat="1" applyFont="1" applyFill="1" applyBorder="1" applyAlignment="1">
      <alignment horizontal="center"/>
    </xf>
    <xf numFmtId="0" fontId="0" fillId="0" borderId="0" xfId="0" applyFill="1" applyBorder="1"/>
    <xf numFmtId="37" fontId="3" fillId="0" borderId="34" xfId="0" applyNumberFormat="1" applyFont="1" applyFill="1" applyBorder="1" applyAlignment="1">
      <alignment horizontal="center"/>
    </xf>
    <xf numFmtId="37" fontId="3" fillId="0" borderId="3" xfId="0" applyNumberFormat="1" applyFont="1" applyFill="1" applyBorder="1" applyAlignment="1">
      <alignment horizontal="center"/>
    </xf>
    <xf numFmtId="37" fontId="3" fillId="0" borderId="8" xfId="0" applyNumberFormat="1" applyFont="1" applyFill="1" applyBorder="1" applyAlignment="1">
      <alignment horizontal="center"/>
    </xf>
    <xf numFmtId="0" fontId="13" fillId="5" borderId="50" xfId="0" applyFont="1" applyFill="1" applyBorder="1"/>
    <xf numFmtId="37" fontId="3" fillId="0" borderId="35" xfId="0" applyNumberFormat="1" applyFont="1" applyFill="1" applyBorder="1" applyAlignment="1">
      <alignment horizontal="center"/>
    </xf>
    <xf numFmtId="0" fontId="3" fillId="0" borderId="35" xfId="0" applyFont="1" applyFill="1" applyBorder="1"/>
    <xf numFmtId="0" fontId="2" fillId="0" borderId="28" xfId="0" applyFont="1" applyFill="1" applyBorder="1"/>
    <xf numFmtId="37" fontId="2" fillId="0" borderId="7" xfId="0" applyNumberFormat="1" applyFont="1" applyBorder="1" applyAlignment="1">
      <alignment horizontal="center"/>
    </xf>
    <xf numFmtId="37" fontId="2" fillId="0" borderId="10" xfId="0" applyNumberFormat="1" applyFont="1" applyBorder="1" applyAlignment="1">
      <alignment horizontal="center"/>
    </xf>
    <xf numFmtId="0" fontId="3" fillId="0" borderId="0" xfId="0" applyFont="1" applyAlignment="1">
      <alignment wrapText="1"/>
    </xf>
    <xf numFmtId="37" fontId="2" fillId="0" borderId="8" xfId="0" applyNumberFormat="1" applyFont="1" applyBorder="1" applyAlignment="1">
      <alignment horizontal="center"/>
    </xf>
    <xf numFmtId="0" fontId="2" fillId="0" borderId="0" xfId="0" applyFont="1" applyAlignment="1">
      <alignment vertical="top"/>
    </xf>
    <xf numFmtId="164" fontId="4" fillId="0" borderId="0" xfId="2" applyNumberFormat="1" applyFont="1" applyFill="1" applyAlignment="1">
      <alignment horizontal="center" vertical="top"/>
    </xf>
    <xf numFmtId="0" fontId="2" fillId="0" borderId="0" xfId="0" applyFont="1" applyAlignment="1">
      <alignment horizontal="center" vertical="top"/>
    </xf>
    <xf numFmtId="37" fontId="4" fillId="0" borderId="0" xfId="0" applyNumberFormat="1" applyFont="1" applyAlignment="1">
      <alignment horizontal="center" vertical="top"/>
    </xf>
    <xf numFmtId="37" fontId="10" fillId="0" borderId="6" xfId="0" applyNumberFormat="1" applyFont="1" applyBorder="1" applyAlignment="1">
      <alignment horizontal="center" vertical="center"/>
    </xf>
    <xf numFmtId="37" fontId="10" fillId="0" borderId="7" xfId="0" applyNumberFormat="1" applyFont="1" applyBorder="1" applyAlignment="1">
      <alignment horizontal="center" vertical="center"/>
    </xf>
    <xf numFmtId="37" fontId="10" fillId="0" borderId="14" xfId="0" applyNumberFormat="1" applyFont="1" applyBorder="1" applyAlignment="1">
      <alignment horizontal="center" vertical="center"/>
    </xf>
    <xf numFmtId="5" fontId="14" fillId="4" borderId="13" xfId="0" applyNumberFormat="1" applyFont="1" applyFill="1" applyBorder="1" applyAlignment="1">
      <alignment horizontal="center"/>
    </xf>
    <xf numFmtId="0" fontId="14" fillId="0" borderId="7" xfId="0" applyFont="1" applyFill="1" applyBorder="1" applyAlignment="1">
      <alignment horizontal="center"/>
    </xf>
    <xf numFmtId="0" fontId="14" fillId="0" borderId="0" xfId="0" applyFont="1" applyFill="1" applyBorder="1" applyAlignment="1">
      <alignment horizontal="center"/>
    </xf>
    <xf numFmtId="9" fontId="7" fillId="4" borderId="8" xfId="2" applyFont="1" applyFill="1" applyBorder="1" applyAlignment="1">
      <alignment horizontal="center"/>
    </xf>
    <xf numFmtId="0" fontId="2" fillId="0" borderId="0" xfId="0" applyFont="1" applyAlignment="1">
      <alignment wrapText="1"/>
    </xf>
    <xf numFmtId="0" fontId="2" fillId="0" borderId="0" xfId="0" applyFont="1" applyAlignment="1">
      <alignment wrapText="1"/>
    </xf>
    <xf numFmtId="0" fontId="20" fillId="0" borderId="0" xfId="0" applyFont="1" applyAlignment="1">
      <alignment horizontal="right"/>
    </xf>
    <xf numFmtId="0" fontId="2" fillId="0" borderId="0" xfId="0" applyFont="1" applyAlignment="1">
      <alignment wrapText="1"/>
    </xf>
    <xf numFmtId="0" fontId="8" fillId="0" borderId="0" xfId="0" applyFont="1" applyAlignment="1">
      <alignment horizontal="left" vertical="top" wrapText="1"/>
    </xf>
    <xf numFmtId="0" fontId="19" fillId="0" borderId="0" xfId="0" applyFont="1" applyAlignment="1">
      <alignment horizontal="center"/>
    </xf>
  </cellXfs>
  <cellStyles count="3">
    <cellStyle name="Comma" xfId="1" builtinId="3"/>
    <cellStyle name="Normal" xfId="0" builtinId="0"/>
    <cellStyle name="Percent" xfId="2" builtinId="5"/>
  </cellStyles>
  <dxfs count="0"/>
  <tableStyles count="0" defaultTableStyle="TableStyleMedium9" defaultPivotStyle="PivotStyleLight16"/>
  <colors>
    <mruColors>
      <color rgb="FFFFFF99"/>
      <color rgb="FF0000FF"/>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4762500</xdr:colOff>
      <xdr:row>29</xdr:row>
      <xdr:rowOff>85725</xdr:rowOff>
    </xdr:from>
    <xdr:to>
      <xdr:col>0</xdr:col>
      <xdr:colOff>5534025</xdr:colOff>
      <xdr:row>31</xdr:row>
      <xdr:rowOff>19050</xdr:rowOff>
    </xdr:to>
    <xdr:pic>
      <xdr:nvPicPr>
        <xdr:cNvPr id="1025" name="Picture 2" descr="PATH_black"/>
        <xdr:cNvPicPr>
          <a:picLocks noChangeAspect="1" noChangeArrowheads="1"/>
        </xdr:cNvPicPr>
      </xdr:nvPicPr>
      <xdr:blipFill>
        <a:blip xmlns:r="http://schemas.openxmlformats.org/officeDocument/2006/relationships" r:embed="rId1" cstate="print"/>
        <a:srcRect r="9872" b="17241"/>
        <a:stretch>
          <a:fillRect/>
        </a:stretch>
      </xdr:blipFill>
      <xdr:spPr bwMode="auto">
        <a:xfrm>
          <a:off x="4762500" y="10001250"/>
          <a:ext cx="771525" cy="2571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76200</xdr:colOff>
      <xdr:row>4</xdr:row>
      <xdr:rowOff>85725</xdr:rowOff>
    </xdr:from>
    <xdr:to>
      <xdr:col>2</xdr:col>
      <xdr:colOff>495300</xdr:colOff>
      <xdr:row>4</xdr:row>
      <xdr:rowOff>87313</xdr:rowOff>
    </xdr:to>
    <xdr:cxnSp macro="">
      <xdr:nvCxnSpPr>
        <xdr:cNvPr id="19" name="Straight Arrow Connector 18"/>
        <xdr:cNvCxnSpPr/>
      </xdr:nvCxnSpPr>
      <xdr:spPr>
        <a:xfrm rot="10800000">
          <a:off x="3448050" y="762000"/>
          <a:ext cx="419100" cy="1588"/>
        </a:xfrm>
        <a:prstGeom prst="straightConnector1">
          <a:avLst/>
        </a:prstGeom>
        <a:ln>
          <a:tailEnd type="arrow"/>
        </a:ln>
        <a:effectLst>
          <a:outerShdw blurRad="50800" dist="38100" dir="2700000" algn="tl" rotWithShape="0">
            <a:prstClr val="black">
              <a:alpha val="40000"/>
            </a:prstClr>
          </a:outerShdw>
        </a:effectLst>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66675</xdr:colOff>
      <xdr:row>5</xdr:row>
      <xdr:rowOff>76200</xdr:rowOff>
    </xdr:from>
    <xdr:to>
      <xdr:col>2</xdr:col>
      <xdr:colOff>485775</xdr:colOff>
      <xdr:row>5</xdr:row>
      <xdr:rowOff>77788</xdr:rowOff>
    </xdr:to>
    <xdr:cxnSp macro="">
      <xdr:nvCxnSpPr>
        <xdr:cNvPr id="20" name="Straight Arrow Connector 19"/>
        <xdr:cNvCxnSpPr/>
      </xdr:nvCxnSpPr>
      <xdr:spPr>
        <a:xfrm rot="10800000">
          <a:off x="3438525" y="914400"/>
          <a:ext cx="419100" cy="1588"/>
        </a:xfrm>
        <a:prstGeom prst="straightConnector1">
          <a:avLst/>
        </a:prstGeom>
        <a:ln>
          <a:tailEnd type="arrow"/>
        </a:ln>
        <a:effectLst>
          <a:outerShdw blurRad="50800" dist="38100" dir="2700000" algn="tl" rotWithShape="0">
            <a:prstClr val="black">
              <a:alpha val="40000"/>
            </a:prstClr>
          </a:outerShdw>
        </a:effectLst>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66675</xdr:colOff>
      <xdr:row>7</xdr:row>
      <xdr:rowOff>76200</xdr:rowOff>
    </xdr:from>
    <xdr:to>
      <xdr:col>2</xdr:col>
      <xdr:colOff>485775</xdr:colOff>
      <xdr:row>7</xdr:row>
      <xdr:rowOff>77788</xdr:rowOff>
    </xdr:to>
    <xdr:cxnSp macro="">
      <xdr:nvCxnSpPr>
        <xdr:cNvPr id="4" name="Straight Arrow Connector 3"/>
        <xdr:cNvCxnSpPr/>
      </xdr:nvCxnSpPr>
      <xdr:spPr>
        <a:xfrm rot="10800000">
          <a:off x="4076700" y="1238250"/>
          <a:ext cx="419100" cy="1588"/>
        </a:xfrm>
        <a:prstGeom prst="straightConnector1">
          <a:avLst/>
        </a:prstGeom>
        <a:ln>
          <a:tailEnd type="arrow"/>
        </a:ln>
        <a:effectLst>
          <a:outerShdw blurRad="50800" dist="38100" dir="2700000" algn="tl" rotWithShape="0">
            <a:prstClr val="black">
              <a:alpha val="40000"/>
            </a:prstClr>
          </a:outerShdw>
        </a:effectLst>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57150</xdr:colOff>
      <xdr:row>8</xdr:row>
      <xdr:rowOff>76200</xdr:rowOff>
    </xdr:from>
    <xdr:to>
      <xdr:col>2</xdr:col>
      <xdr:colOff>476250</xdr:colOff>
      <xdr:row>8</xdr:row>
      <xdr:rowOff>77788</xdr:rowOff>
    </xdr:to>
    <xdr:cxnSp macro="">
      <xdr:nvCxnSpPr>
        <xdr:cNvPr id="5" name="Straight Arrow Connector 4"/>
        <xdr:cNvCxnSpPr/>
      </xdr:nvCxnSpPr>
      <xdr:spPr>
        <a:xfrm rot="10800000">
          <a:off x="4067175" y="1400175"/>
          <a:ext cx="419100" cy="1588"/>
        </a:xfrm>
        <a:prstGeom prst="straightConnector1">
          <a:avLst/>
        </a:prstGeom>
        <a:ln>
          <a:tailEnd type="arrow"/>
        </a:ln>
        <a:effectLst>
          <a:outerShdw blurRad="50800" dist="38100" dir="2700000" algn="tl" rotWithShape="0">
            <a:prstClr val="black">
              <a:alpha val="40000"/>
            </a:prstClr>
          </a:outerShdw>
        </a:effectLst>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57150</xdr:colOff>
      <xdr:row>9</xdr:row>
      <xdr:rowOff>76200</xdr:rowOff>
    </xdr:from>
    <xdr:to>
      <xdr:col>2</xdr:col>
      <xdr:colOff>476250</xdr:colOff>
      <xdr:row>9</xdr:row>
      <xdr:rowOff>77788</xdr:rowOff>
    </xdr:to>
    <xdr:cxnSp macro="">
      <xdr:nvCxnSpPr>
        <xdr:cNvPr id="6" name="Straight Arrow Connector 5"/>
        <xdr:cNvCxnSpPr/>
      </xdr:nvCxnSpPr>
      <xdr:spPr>
        <a:xfrm rot="10800000">
          <a:off x="4067175" y="1562100"/>
          <a:ext cx="419100" cy="1588"/>
        </a:xfrm>
        <a:prstGeom prst="straightConnector1">
          <a:avLst/>
        </a:prstGeom>
        <a:ln>
          <a:tailEnd type="arrow"/>
        </a:ln>
        <a:effectLst>
          <a:outerShdw blurRad="50800" dist="38100" dir="2700000" algn="tl" rotWithShape="0">
            <a:prstClr val="black">
              <a:alpha val="40000"/>
            </a:prstClr>
          </a:outerShdw>
        </a:effectLst>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66675</xdr:colOff>
      <xdr:row>10</xdr:row>
      <xdr:rowOff>76200</xdr:rowOff>
    </xdr:from>
    <xdr:to>
      <xdr:col>2</xdr:col>
      <xdr:colOff>485775</xdr:colOff>
      <xdr:row>10</xdr:row>
      <xdr:rowOff>77788</xdr:rowOff>
    </xdr:to>
    <xdr:cxnSp macro="">
      <xdr:nvCxnSpPr>
        <xdr:cNvPr id="7" name="Straight Arrow Connector 6"/>
        <xdr:cNvCxnSpPr/>
      </xdr:nvCxnSpPr>
      <xdr:spPr>
        <a:xfrm rot="10800000">
          <a:off x="4076700" y="1724025"/>
          <a:ext cx="419100" cy="1588"/>
        </a:xfrm>
        <a:prstGeom prst="straightConnector1">
          <a:avLst/>
        </a:prstGeom>
        <a:ln>
          <a:tailEnd type="arrow"/>
        </a:ln>
        <a:effectLst>
          <a:outerShdw blurRad="50800" dist="38100" dir="2700000" algn="tl" rotWithShape="0">
            <a:prstClr val="black">
              <a:alpha val="40000"/>
            </a:prstClr>
          </a:outerShdw>
        </a:effectLst>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66675</xdr:colOff>
      <xdr:row>11</xdr:row>
      <xdr:rowOff>95250</xdr:rowOff>
    </xdr:from>
    <xdr:to>
      <xdr:col>2</xdr:col>
      <xdr:colOff>485775</xdr:colOff>
      <xdr:row>11</xdr:row>
      <xdr:rowOff>96838</xdr:rowOff>
    </xdr:to>
    <xdr:cxnSp macro="">
      <xdr:nvCxnSpPr>
        <xdr:cNvPr id="8" name="Straight Arrow Connector 7"/>
        <xdr:cNvCxnSpPr/>
      </xdr:nvCxnSpPr>
      <xdr:spPr>
        <a:xfrm rot="10800000">
          <a:off x="4076700" y="1905000"/>
          <a:ext cx="419100" cy="1588"/>
        </a:xfrm>
        <a:prstGeom prst="straightConnector1">
          <a:avLst/>
        </a:prstGeom>
        <a:ln>
          <a:tailEnd type="arrow"/>
        </a:ln>
        <a:effectLst>
          <a:outerShdw blurRad="50800" dist="38100" dir="2700000" algn="tl" rotWithShape="0">
            <a:prstClr val="black">
              <a:alpha val="40000"/>
            </a:prstClr>
          </a:outerShdw>
        </a:effectLst>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66675</xdr:colOff>
      <xdr:row>12</xdr:row>
      <xdr:rowOff>95250</xdr:rowOff>
    </xdr:from>
    <xdr:to>
      <xdr:col>2</xdr:col>
      <xdr:colOff>485775</xdr:colOff>
      <xdr:row>12</xdr:row>
      <xdr:rowOff>96838</xdr:rowOff>
    </xdr:to>
    <xdr:cxnSp macro="">
      <xdr:nvCxnSpPr>
        <xdr:cNvPr id="9" name="Straight Arrow Connector 8"/>
        <xdr:cNvCxnSpPr/>
      </xdr:nvCxnSpPr>
      <xdr:spPr>
        <a:xfrm rot="10800000">
          <a:off x="4076700" y="2066925"/>
          <a:ext cx="419100" cy="1588"/>
        </a:xfrm>
        <a:prstGeom prst="straightConnector1">
          <a:avLst/>
        </a:prstGeom>
        <a:ln>
          <a:tailEnd type="arrow"/>
        </a:ln>
        <a:effectLst>
          <a:outerShdw blurRad="50800" dist="38100" dir="2700000" algn="tl" rotWithShape="0">
            <a:prstClr val="black">
              <a:alpha val="40000"/>
            </a:prstClr>
          </a:outerShdw>
        </a:effectLst>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76200</xdr:colOff>
      <xdr:row>13</xdr:row>
      <xdr:rowOff>95250</xdr:rowOff>
    </xdr:from>
    <xdr:to>
      <xdr:col>2</xdr:col>
      <xdr:colOff>495300</xdr:colOff>
      <xdr:row>13</xdr:row>
      <xdr:rowOff>96838</xdr:rowOff>
    </xdr:to>
    <xdr:cxnSp macro="">
      <xdr:nvCxnSpPr>
        <xdr:cNvPr id="10" name="Straight Arrow Connector 9"/>
        <xdr:cNvCxnSpPr/>
      </xdr:nvCxnSpPr>
      <xdr:spPr>
        <a:xfrm rot="10800000">
          <a:off x="4086225" y="2228850"/>
          <a:ext cx="419100" cy="1588"/>
        </a:xfrm>
        <a:prstGeom prst="straightConnector1">
          <a:avLst/>
        </a:prstGeom>
        <a:ln>
          <a:tailEnd type="arrow"/>
        </a:ln>
        <a:effectLst>
          <a:outerShdw blurRad="50800" dist="38100" dir="2700000" algn="tl" rotWithShape="0">
            <a:prstClr val="black">
              <a:alpha val="40000"/>
            </a:prstClr>
          </a:outerShdw>
        </a:effectLst>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85725</xdr:colOff>
      <xdr:row>14</xdr:row>
      <xdr:rowOff>85725</xdr:rowOff>
    </xdr:from>
    <xdr:to>
      <xdr:col>2</xdr:col>
      <xdr:colOff>504825</xdr:colOff>
      <xdr:row>14</xdr:row>
      <xdr:rowOff>87313</xdr:rowOff>
    </xdr:to>
    <xdr:cxnSp macro="">
      <xdr:nvCxnSpPr>
        <xdr:cNvPr id="11" name="Straight Arrow Connector 10"/>
        <xdr:cNvCxnSpPr/>
      </xdr:nvCxnSpPr>
      <xdr:spPr>
        <a:xfrm rot="10800000">
          <a:off x="4095750" y="2381250"/>
          <a:ext cx="419100" cy="1588"/>
        </a:xfrm>
        <a:prstGeom prst="straightConnector1">
          <a:avLst/>
        </a:prstGeom>
        <a:ln>
          <a:tailEnd type="arrow"/>
        </a:ln>
        <a:effectLst>
          <a:outerShdw blurRad="50800" dist="38100" dir="2700000" algn="tl" rotWithShape="0">
            <a:prstClr val="black">
              <a:alpha val="40000"/>
            </a:prstClr>
          </a:outerShdw>
        </a:effectLst>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66675</xdr:colOff>
      <xdr:row>6</xdr:row>
      <xdr:rowOff>85725</xdr:rowOff>
    </xdr:from>
    <xdr:to>
      <xdr:col>2</xdr:col>
      <xdr:colOff>485775</xdr:colOff>
      <xdr:row>6</xdr:row>
      <xdr:rowOff>87313</xdr:rowOff>
    </xdr:to>
    <xdr:cxnSp macro="">
      <xdr:nvCxnSpPr>
        <xdr:cNvPr id="12" name="Straight Arrow Connector 11"/>
        <xdr:cNvCxnSpPr/>
      </xdr:nvCxnSpPr>
      <xdr:spPr>
        <a:xfrm rot="10800000">
          <a:off x="4076700" y="1085850"/>
          <a:ext cx="419100" cy="1588"/>
        </a:xfrm>
        <a:prstGeom prst="straightConnector1">
          <a:avLst/>
        </a:prstGeom>
        <a:ln>
          <a:tailEnd type="arrow"/>
        </a:ln>
        <a:effectLst>
          <a:outerShdw blurRad="50800" dist="38100" dir="2700000" algn="tl" rotWithShape="0">
            <a:prstClr val="black">
              <a:alpha val="40000"/>
            </a:prstClr>
          </a:outerShdw>
        </a:effectLst>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76200</xdr:colOff>
      <xdr:row>3</xdr:row>
      <xdr:rowOff>85725</xdr:rowOff>
    </xdr:from>
    <xdr:to>
      <xdr:col>2</xdr:col>
      <xdr:colOff>495300</xdr:colOff>
      <xdr:row>3</xdr:row>
      <xdr:rowOff>87313</xdr:rowOff>
    </xdr:to>
    <xdr:cxnSp macro="">
      <xdr:nvCxnSpPr>
        <xdr:cNvPr id="13" name="Straight Arrow Connector 12"/>
        <xdr:cNvCxnSpPr/>
      </xdr:nvCxnSpPr>
      <xdr:spPr>
        <a:xfrm rot="10800000">
          <a:off x="4086225" y="600075"/>
          <a:ext cx="419100" cy="1588"/>
        </a:xfrm>
        <a:prstGeom prst="straightConnector1">
          <a:avLst/>
        </a:prstGeom>
        <a:ln>
          <a:tailEnd type="arrow"/>
        </a:ln>
        <a:effectLst>
          <a:outerShdw blurRad="50800" dist="38100" dir="2700000" algn="tl" rotWithShape="0">
            <a:prstClr val="black">
              <a:alpha val="40000"/>
            </a:prstClr>
          </a:outerShdw>
        </a:effectLst>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42333</xdr:colOff>
      <xdr:row>1</xdr:row>
      <xdr:rowOff>74083</xdr:rowOff>
    </xdr:from>
    <xdr:to>
      <xdr:col>14</xdr:col>
      <xdr:colOff>719666</xdr:colOff>
      <xdr:row>1</xdr:row>
      <xdr:rowOff>698500</xdr:rowOff>
    </xdr:to>
    <xdr:sp macro="" textlink="">
      <xdr:nvSpPr>
        <xdr:cNvPr id="2" name="Rounded Rectangle 1"/>
        <xdr:cNvSpPr/>
      </xdr:nvSpPr>
      <xdr:spPr>
        <a:xfrm>
          <a:off x="42333" y="264583"/>
          <a:ext cx="11789833" cy="624417"/>
        </a:xfrm>
        <a:prstGeom prst="roundRect">
          <a:avLst/>
        </a:prstGeom>
        <a:solidFill>
          <a:srgbClr val="FFFF99"/>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tIns="0" rtlCol="0" anchor="t" anchorCtr="0"/>
        <a:lstStyle/>
        <a:p>
          <a:r>
            <a:rPr lang="en-US" sz="1100">
              <a:solidFill>
                <a:schemeClr val="tx1"/>
              </a:solidFill>
              <a:latin typeface="+mn-lt"/>
              <a:ea typeface="+mn-ea"/>
              <a:cs typeface="+mn-cs"/>
            </a:rPr>
            <a:t>Input the number of units</a:t>
          </a:r>
          <a:r>
            <a:rPr lang="en-US" sz="1100" baseline="0">
              <a:solidFill>
                <a:schemeClr val="tx1"/>
              </a:solidFill>
              <a:latin typeface="+mn-lt"/>
              <a:ea typeface="+mn-ea"/>
              <a:cs typeface="+mn-cs"/>
            </a:rPr>
            <a:t> sold</a:t>
          </a:r>
          <a:r>
            <a:rPr lang="en-US" sz="1100">
              <a:solidFill>
                <a:schemeClr val="tx1"/>
              </a:solidFill>
              <a:latin typeface="+mn-lt"/>
              <a:ea typeface="+mn-ea"/>
              <a:cs typeface="+mn-cs"/>
            </a:rPr>
            <a:t> of each product for each retailer</a:t>
          </a:r>
          <a:r>
            <a:rPr lang="en-US" sz="1100" baseline="0">
              <a:solidFill>
                <a:schemeClr val="tx1"/>
              </a:solidFill>
              <a:latin typeface="+mn-lt"/>
              <a:ea typeface="+mn-ea"/>
              <a:cs typeface="+mn-cs"/>
            </a:rPr>
            <a:t> and the </a:t>
          </a:r>
          <a:r>
            <a:rPr lang="en-US" sz="1100">
              <a:solidFill>
                <a:schemeClr val="tx1"/>
              </a:solidFill>
              <a:latin typeface="+mn-lt"/>
              <a:ea typeface="+mn-ea"/>
              <a:cs typeface="+mn-cs"/>
            </a:rPr>
            <a:t>individual margins and profits will be automatically calculated based on the amounts</a:t>
          </a:r>
          <a:r>
            <a:rPr lang="en-US" sz="1100" baseline="0">
              <a:solidFill>
                <a:schemeClr val="tx1"/>
              </a:solidFill>
              <a:latin typeface="+mn-lt"/>
              <a:ea typeface="+mn-ea"/>
              <a:cs typeface="+mn-cs"/>
            </a:rPr>
            <a:t> listed in the Assumptions tab</a:t>
          </a:r>
          <a:r>
            <a:rPr lang="en-US" sz="1100">
              <a:solidFill>
                <a:schemeClr val="tx1"/>
              </a:solidFill>
              <a:latin typeface="+mn-lt"/>
              <a:ea typeface="+mn-ea"/>
              <a:cs typeface="+mn-cs"/>
            </a:rPr>
            <a:t>. These numbers are summarized in the Group at the bottom. Doing this monthly allows you to see the retailers’ performance over time to better understand their individual sales trends and performance.  This tells you who your best and worst performing retailers are and allows you to follow up with them to better understand why and improve performance across all retail outlets.  </a:t>
          </a:r>
          <a:endParaRPr lang="en-US">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52917</xdr:rowOff>
    </xdr:from>
    <xdr:to>
      <xdr:col>14</xdr:col>
      <xdr:colOff>603250</xdr:colOff>
      <xdr:row>2</xdr:row>
      <xdr:rowOff>603250</xdr:rowOff>
    </xdr:to>
    <xdr:sp macro="" textlink="">
      <xdr:nvSpPr>
        <xdr:cNvPr id="2" name="Rounded Rectangle 1"/>
        <xdr:cNvSpPr/>
      </xdr:nvSpPr>
      <xdr:spPr>
        <a:xfrm>
          <a:off x="0" y="232834"/>
          <a:ext cx="10392833" cy="550333"/>
        </a:xfrm>
        <a:prstGeom prst="roundRect">
          <a:avLst/>
        </a:prstGeom>
        <a:solidFill>
          <a:srgbClr val="FFFF99"/>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tIns="0" rtlCol="0" anchor="t" anchorCtr="0"/>
        <a:lstStyle/>
        <a:p>
          <a:pPr algn="l"/>
          <a:r>
            <a:rPr lang="en-US" sz="1100" b="1">
              <a:solidFill>
                <a:schemeClr val="tx1"/>
              </a:solidFill>
              <a:latin typeface="+mn-lt"/>
              <a:ea typeface="+mn-ea"/>
              <a:cs typeface="+mn-cs"/>
            </a:rPr>
            <a:t>Distribution expenses </a:t>
          </a:r>
          <a:r>
            <a:rPr lang="en-US" sz="1100">
              <a:solidFill>
                <a:schemeClr val="tx1"/>
              </a:solidFill>
              <a:latin typeface="+mn-lt"/>
              <a:ea typeface="+mn-ea"/>
              <a:cs typeface="+mn-cs"/>
            </a:rPr>
            <a:t>include the costs associated with transporting the inventory from the manufacturer to the retailers and any business-related travel for personnel. </a:t>
          </a:r>
          <a:r>
            <a:rPr lang="en-US" sz="1100" baseline="0">
              <a:solidFill>
                <a:schemeClr val="tx1"/>
              </a:solidFill>
              <a:latin typeface="+mn-lt"/>
              <a:ea typeface="+mn-ea"/>
              <a:cs typeface="+mn-cs"/>
            </a:rPr>
            <a:t> </a:t>
          </a:r>
        </a:p>
        <a:p>
          <a:pPr algn="l"/>
          <a:r>
            <a:rPr lang="en-US" sz="1100" b="1" baseline="0">
              <a:solidFill>
                <a:schemeClr val="tx1"/>
              </a:solidFill>
              <a:latin typeface="+mn-lt"/>
              <a:ea typeface="+mn-ea"/>
              <a:cs typeface="+mn-cs"/>
            </a:rPr>
            <a:t>Personnel expenses </a:t>
          </a:r>
          <a:r>
            <a:rPr lang="en-US" sz="1100" baseline="0">
              <a:solidFill>
                <a:schemeClr val="tx1"/>
              </a:solidFill>
              <a:latin typeface="+mn-lt"/>
              <a:ea typeface="+mn-ea"/>
              <a:cs typeface="+mn-cs"/>
            </a:rPr>
            <a:t>include the costs associated with the Sales Manager and other personnel (not salespeople).</a:t>
          </a:r>
        </a:p>
        <a:p>
          <a:pPr algn="l"/>
          <a:r>
            <a:rPr lang="en-US" sz="1100" b="1">
              <a:solidFill>
                <a:schemeClr val="tx1"/>
              </a:solidFill>
            </a:rPr>
            <a:t>Company administration </a:t>
          </a:r>
          <a:r>
            <a:rPr lang="en-US" sz="1100">
              <a:solidFill>
                <a:schemeClr val="tx1"/>
              </a:solidFill>
            </a:rPr>
            <a:t>include the costs associated with rent, supplies, etc.</a:t>
          </a:r>
          <a:r>
            <a:rPr lang="en-US" sz="1100" baseline="0">
              <a:solidFill>
                <a:schemeClr val="tx1"/>
              </a:solidFill>
            </a:rPr>
            <a:t> </a:t>
          </a:r>
          <a:endParaRPr lang="en-US" sz="1100">
            <a:solidFill>
              <a:schemeClr val="tx1"/>
            </a:solidFill>
          </a:endParaRPr>
        </a:p>
      </xdr:txBody>
    </xdr:sp>
    <xdr:clientData/>
  </xdr:twoCellAnchor>
  <xdr:twoCellAnchor>
    <xdr:from>
      <xdr:col>0</xdr:col>
      <xdr:colOff>0</xdr:colOff>
      <xdr:row>10</xdr:row>
      <xdr:rowOff>42336</xdr:rowOff>
    </xdr:from>
    <xdr:to>
      <xdr:col>14</xdr:col>
      <xdr:colOff>603250</xdr:colOff>
      <xdr:row>10</xdr:row>
      <xdr:rowOff>1693334</xdr:rowOff>
    </xdr:to>
    <xdr:sp macro="" textlink="">
      <xdr:nvSpPr>
        <xdr:cNvPr id="3" name="Rounded Rectangle 2"/>
        <xdr:cNvSpPr/>
      </xdr:nvSpPr>
      <xdr:spPr>
        <a:xfrm>
          <a:off x="0" y="2275419"/>
          <a:ext cx="10392833" cy="1650998"/>
        </a:xfrm>
        <a:prstGeom prst="roundRect">
          <a:avLst/>
        </a:prstGeom>
        <a:solidFill>
          <a:srgbClr val="FFFF99"/>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tIns="0" rtlCol="0" anchor="t" anchorCtr="0"/>
        <a:lstStyle/>
        <a:p>
          <a:pPr algn="l"/>
          <a:r>
            <a:rPr lang="en-US" sz="1100" b="1">
              <a:solidFill>
                <a:schemeClr val="tx1"/>
              </a:solidFill>
              <a:latin typeface="+mn-lt"/>
              <a:ea typeface="+mn-ea"/>
              <a:cs typeface="+mn-cs"/>
            </a:rPr>
            <a:t>Above-the-line marketing </a:t>
          </a:r>
          <a:r>
            <a:rPr lang="en-US" sz="1100" b="0">
              <a:solidFill>
                <a:schemeClr val="tx1"/>
              </a:solidFill>
              <a:latin typeface="+mn-lt"/>
              <a:ea typeface="+mn-ea"/>
              <a:cs typeface="+mn-cs"/>
            </a:rPr>
            <a:t>activities</a:t>
          </a:r>
          <a:r>
            <a:rPr lang="en-US" sz="1100" b="0" baseline="0">
              <a:solidFill>
                <a:schemeClr val="tx1"/>
              </a:solidFill>
              <a:latin typeface="+mn-lt"/>
              <a:ea typeface="+mn-ea"/>
              <a:cs typeface="+mn-cs"/>
            </a:rPr>
            <a:t> are</a:t>
          </a:r>
          <a:r>
            <a:rPr lang="en-US" sz="1100">
              <a:solidFill>
                <a:schemeClr val="tx1"/>
              </a:solidFill>
              <a:latin typeface="+mn-lt"/>
              <a:ea typeface="+mn-ea"/>
              <a:cs typeface="+mn-cs"/>
            </a:rPr>
            <a:t> broadcasts to</a:t>
          </a:r>
          <a:r>
            <a:rPr lang="en-US" sz="1100" baseline="0">
              <a:solidFill>
                <a:schemeClr val="tx1"/>
              </a:solidFill>
              <a:latin typeface="+mn-lt"/>
              <a:ea typeface="+mn-ea"/>
              <a:cs typeface="+mn-cs"/>
            </a:rPr>
            <a:t> mass audiences such as through TV, radio, and newspapers and can reach a larger audience quickly. It is harder to tailor the messages or measure the return on investment (how effective these activities are at reaching your targeted audience) compared with below the line marketing. </a:t>
          </a:r>
        </a:p>
        <a:p>
          <a:pPr algn="l"/>
          <a:r>
            <a:rPr lang="en-US" sz="1100" b="1" baseline="0">
              <a:solidFill>
                <a:schemeClr val="tx1"/>
              </a:solidFill>
              <a:latin typeface="+mn-lt"/>
              <a:ea typeface="+mn-ea"/>
              <a:cs typeface="+mn-cs"/>
            </a:rPr>
            <a:t>Below-the-line marketing </a:t>
          </a:r>
          <a:r>
            <a:rPr lang="en-US" sz="1100" baseline="0">
              <a:solidFill>
                <a:schemeClr val="tx1"/>
              </a:solidFill>
              <a:latin typeface="+mn-lt"/>
              <a:ea typeface="+mn-ea"/>
              <a:cs typeface="+mn-cs"/>
            </a:rPr>
            <a:t>can be tailored to a specific group and includes items such as leaflets, coupons, gifts with purchase, and point-of-sale displays. It is much easier to measure the return on investment of these activities. For example, if you offer coupons to customers, it is easy to count how many coupons were redeemed per store. You can measure the change in sales during the months you offer the coupon and compare with the months that you did not offer that promotion to see if the increase in revenues is worth the cost. </a:t>
          </a:r>
        </a:p>
        <a:p>
          <a:r>
            <a:rPr lang="en-US" sz="1100" b="1">
              <a:solidFill>
                <a:schemeClr val="tx1"/>
              </a:solidFill>
              <a:latin typeface="+mn-lt"/>
              <a:ea typeface="+mn-ea"/>
              <a:cs typeface="+mn-cs"/>
            </a:rPr>
            <a:t>Distribution expenses </a:t>
          </a:r>
          <a:r>
            <a:rPr lang="en-US" sz="1100">
              <a:solidFill>
                <a:schemeClr val="tx1"/>
              </a:solidFill>
              <a:latin typeface="+mn-lt"/>
              <a:ea typeface="+mn-ea"/>
              <a:cs typeface="+mn-cs"/>
            </a:rPr>
            <a:t>include the costs associated with transporting the inventory and any business-related travel for personnel.</a:t>
          </a:r>
          <a:endParaRPr lang="en-US">
            <a:solidFill>
              <a:schemeClr val="tx1"/>
            </a:solidFill>
          </a:endParaRPr>
        </a:p>
        <a:p>
          <a:r>
            <a:rPr lang="en-US" sz="1100" b="1" baseline="0">
              <a:solidFill>
                <a:schemeClr val="tx1"/>
              </a:solidFill>
              <a:latin typeface="+mn-lt"/>
              <a:ea typeface="+mn-ea"/>
              <a:cs typeface="+mn-cs"/>
            </a:rPr>
            <a:t>Personnel expenses </a:t>
          </a:r>
          <a:r>
            <a:rPr lang="en-US" sz="1100" baseline="0">
              <a:solidFill>
                <a:schemeClr val="tx1"/>
              </a:solidFill>
              <a:latin typeface="+mn-lt"/>
              <a:ea typeface="+mn-ea"/>
              <a:cs typeface="+mn-cs"/>
            </a:rPr>
            <a:t>include the costs associated with the sales manager and other personnel (not salespeople).</a:t>
          </a:r>
          <a:endParaRPr lang="en-US">
            <a:solidFill>
              <a:schemeClr val="tx1"/>
            </a:solidFill>
          </a:endParaRPr>
        </a:p>
        <a:p>
          <a:r>
            <a:rPr lang="en-US" sz="1100" b="1">
              <a:solidFill>
                <a:schemeClr val="tx1"/>
              </a:solidFill>
              <a:latin typeface="+mn-lt"/>
              <a:ea typeface="+mn-ea"/>
              <a:cs typeface="+mn-cs"/>
            </a:rPr>
            <a:t>Company administration </a:t>
          </a:r>
          <a:r>
            <a:rPr lang="en-US" sz="1100">
              <a:solidFill>
                <a:schemeClr val="tx1"/>
              </a:solidFill>
              <a:latin typeface="+mn-lt"/>
              <a:ea typeface="+mn-ea"/>
              <a:cs typeface="+mn-cs"/>
            </a:rPr>
            <a:t>include the costs associated with rent, supplies, etc.</a:t>
          </a:r>
          <a:r>
            <a:rPr lang="en-US" sz="1100" baseline="0">
              <a:solidFill>
                <a:schemeClr val="tx1"/>
              </a:solidFill>
              <a:latin typeface="+mn-lt"/>
              <a:ea typeface="+mn-ea"/>
              <a:cs typeface="+mn-cs"/>
            </a:rPr>
            <a:t> </a:t>
          </a:r>
          <a:endParaRPr lang="en-US" sz="1100">
            <a:solidFill>
              <a:schemeClr val="tx1"/>
            </a:solidFill>
            <a:latin typeface="+mn-lt"/>
            <a:ea typeface="+mn-ea"/>
            <a:cs typeface="+mn-cs"/>
          </a:endParaRPr>
        </a:p>
        <a:p>
          <a:pPr algn="l"/>
          <a:endParaRPr lang="en-US" sz="1100">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ample%20P&amp;L%20for%20multiple%20product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Assumptions"/>
      <sheetName val="Salespeople"/>
      <sheetName val="Summary"/>
      <sheetName val="Line Items"/>
    </sheetNames>
    <sheetDataSet>
      <sheetData sheetId="0" refreshError="1"/>
      <sheetData sheetId="1" refreshError="1">
        <row r="5">
          <cell r="B5">
            <v>4200</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A32"/>
  <sheetViews>
    <sheetView zoomScaleNormal="100" workbookViewId="0">
      <selection activeCell="D35" sqref="D35"/>
    </sheetView>
  </sheetViews>
  <sheetFormatPr defaultRowHeight="12.75"/>
  <cols>
    <col min="1" max="1" width="83.42578125" style="1" customWidth="1"/>
    <col min="2" max="16384" width="9.140625" style="1"/>
  </cols>
  <sheetData>
    <row r="1" spans="1:1" ht="15">
      <c r="A1" s="5" t="s">
        <v>110</v>
      </c>
    </row>
    <row r="2" spans="1:1" ht="51">
      <c r="A2" s="249" t="s">
        <v>111</v>
      </c>
    </row>
    <row r="4" spans="1:1">
      <c r="A4" s="111" t="s">
        <v>42</v>
      </c>
    </row>
    <row r="5" spans="1:1" ht="25.5">
      <c r="A5" s="85" t="s">
        <v>58</v>
      </c>
    </row>
    <row r="6" spans="1:1">
      <c r="A6" s="158"/>
    </row>
    <row r="7" spans="1:1">
      <c r="A7" s="111" t="s">
        <v>55</v>
      </c>
    </row>
    <row r="8" spans="1:1" ht="38.25">
      <c r="A8" s="248" t="s">
        <v>99</v>
      </c>
    </row>
    <row r="9" spans="1:1">
      <c r="A9" s="159" t="s">
        <v>59</v>
      </c>
    </row>
    <row r="10" spans="1:1">
      <c r="A10" s="159" t="s">
        <v>60</v>
      </c>
    </row>
    <row r="11" spans="1:1" ht="53.25" customHeight="1">
      <c r="A11" s="249" t="s">
        <v>112</v>
      </c>
    </row>
    <row r="13" spans="1:1">
      <c r="A13" s="111" t="s">
        <v>43</v>
      </c>
    </row>
    <row r="14" spans="1:1" ht="25.5">
      <c r="A14" s="211" t="s">
        <v>98</v>
      </c>
    </row>
    <row r="15" spans="1:1">
      <c r="A15" s="85"/>
    </row>
    <row r="16" spans="1:1">
      <c r="A16" s="111" t="s">
        <v>56</v>
      </c>
    </row>
    <row r="17" spans="1:1">
      <c r="A17" s="111"/>
    </row>
    <row r="18" spans="1:1">
      <c r="A18" s="2" t="s">
        <v>113</v>
      </c>
    </row>
    <row r="19" spans="1:1" ht="51">
      <c r="A19" s="248" t="s">
        <v>100</v>
      </c>
    </row>
    <row r="20" spans="1:1" ht="25.5">
      <c r="A20" s="159" t="s">
        <v>102</v>
      </c>
    </row>
    <row r="21" spans="1:1" ht="25.5">
      <c r="A21" s="159" t="s">
        <v>57</v>
      </c>
    </row>
    <row r="22" spans="1:1">
      <c r="A22" s="158" t="s">
        <v>81</v>
      </c>
    </row>
    <row r="23" spans="1:1" ht="24" customHeight="1">
      <c r="A23" s="211"/>
    </row>
    <row r="24" spans="1:1">
      <c r="A24" s="235" t="s">
        <v>114</v>
      </c>
    </row>
    <row r="25" spans="1:1" ht="51">
      <c r="A25" s="248" t="s">
        <v>101</v>
      </c>
    </row>
    <row r="26" spans="1:1" ht="153">
      <c r="A26" s="159" t="s">
        <v>115</v>
      </c>
    </row>
    <row r="27" spans="1:1" ht="25.5">
      <c r="A27" s="159" t="s">
        <v>96</v>
      </c>
    </row>
    <row r="28" spans="1:1" ht="25.5">
      <c r="A28" s="159" t="s">
        <v>82</v>
      </c>
    </row>
    <row r="29" spans="1:1">
      <c r="A29" s="158" t="s">
        <v>83</v>
      </c>
    </row>
    <row r="32" spans="1:1" ht="15.75">
      <c r="A32" s="250">
        <v>2012</v>
      </c>
    </row>
  </sheetData>
  <phoneticPr fontId="5" type="noConversion"/>
  <pageMargins left="0.75" right="0.75" top="1" bottom="1" header="0.5" footer="0.5"/>
  <pageSetup orientation="portrait" r:id="rId1"/>
  <headerFooter alignWithMargins="0"/>
  <rowBreaks count="1" manualBreakCount="1">
    <brk id="22" max="16383" man="1"/>
  </rowBreaks>
  <drawing r:id="rId2"/>
</worksheet>
</file>

<file path=xl/worksheets/sheet2.xml><?xml version="1.0" encoding="utf-8"?>
<worksheet xmlns="http://schemas.openxmlformats.org/spreadsheetml/2006/main" xmlns:r="http://schemas.openxmlformats.org/officeDocument/2006/relationships">
  <dimension ref="A1:O18"/>
  <sheetViews>
    <sheetView zoomScale="115" zoomScaleNormal="115" workbookViewId="0">
      <selection activeCell="D5" sqref="D5:K5"/>
    </sheetView>
  </sheetViews>
  <sheetFormatPr defaultRowHeight="12.75"/>
  <cols>
    <col min="1" max="1" width="28.7109375" style="1" customWidth="1"/>
    <col min="2" max="2" width="10.42578125" style="1" bestFit="1" customWidth="1"/>
    <col min="3" max="16384" width="9.140625" style="1"/>
  </cols>
  <sheetData>
    <row r="1" spans="1:15" ht="15">
      <c r="A1" s="5" t="s">
        <v>26</v>
      </c>
    </row>
    <row r="3" spans="1:15">
      <c r="A3" s="19" t="s">
        <v>0</v>
      </c>
      <c r="B3" s="3"/>
      <c r="C3" s="3"/>
      <c r="D3" s="3"/>
      <c r="E3" s="3"/>
      <c r="F3" s="3"/>
      <c r="G3" s="3"/>
      <c r="H3" s="3"/>
      <c r="I3" s="3"/>
      <c r="J3" s="3"/>
      <c r="K3" s="3"/>
      <c r="L3" s="3"/>
      <c r="M3" s="3"/>
      <c r="N3" s="3"/>
      <c r="O3" s="3"/>
    </row>
    <row r="4" spans="1:15">
      <c r="A4" s="1" t="s">
        <v>1</v>
      </c>
      <c r="B4" s="4" t="s">
        <v>29</v>
      </c>
      <c r="C4" s="3"/>
      <c r="D4" s="22" t="s">
        <v>93</v>
      </c>
      <c r="E4" s="3"/>
      <c r="F4" s="3"/>
      <c r="G4" s="3"/>
      <c r="H4" s="3"/>
      <c r="I4" s="3"/>
      <c r="J4" s="3"/>
      <c r="K4" s="3"/>
      <c r="L4" s="3"/>
      <c r="M4" s="3"/>
      <c r="N4" s="3"/>
      <c r="O4" s="3"/>
    </row>
    <row r="5" spans="1:15" s="237" customFormat="1" ht="53.25" customHeight="1">
      <c r="A5" s="237" t="s">
        <v>27</v>
      </c>
      <c r="B5" s="240">
        <v>4200</v>
      </c>
      <c r="C5" s="239"/>
      <c r="D5" s="252" t="s">
        <v>116</v>
      </c>
      <c r="E5" s="252"/>
      <c r="F5" s="252"/>
      <c r="G5" s="252"/>
      <c r="H5" s="252"/>
      <c r="I5" s="252"/>
      <c r="J5" s="252"/>
      <c r="K5" s="252"/>
      <c r="L5" s="239"/>
      <c r="M5" s="239"/>
      <c r="N5" s="239"/>
      <c r="O5" s="239"/>
    </row>
    <row r="6" spans="1:15">
      <c r="A6" s="1" t="s">
        <v>65</v>
      </c>
      <c r="B6" s="48">
        <v>120000</v>
      </c>
      <c r="C6" s="3"/>
      <c r="D6" s="22" t="s">
        <v>92</v>
      </c>
      <c r="E6" s="3"/>
      <c r="F6" s="3"/>
      <c r="G6" s="3"/>
      <c r="H6" s="3"/>
      <c r="I6" s="3"/>
      <c r="J6" s="3"/>
      <c r="K6" s="3"/>
      <c r="L6" s="3"/>
      <c r="M6" s="3"/>
      <c r="N6" s="3"/>
      <c r="O6" s="3"/>
    </row>
    <row r="7" spans="1:15">
      <c r="A7" s="20" t="s">
        <v>75</v>
      </c>
      <c r="B7" s="48">
        <v>100000</v>
      </c>
      <c r="C7" s="3"/>
      <c r="D7" s="22" t="s">
        <v>89</v>
      </c>
      <c r="E7" s="3"/>
      <c r="F7" s="3"/>
      <c r="G7" s="3"/>
      <c r="H7" s="3"/>
      <c r="I7" s="3"/>
      <c r="J7" s="3"/>
      <c r="K7" s="3"/>
      <c r="L7" s="3"/>
      <c r="M7" s="3"/>
      <c r="N7" s="3"/>
      <c r="O7" s="3"/>
    </row>
    <row r="8" spans="1:15">
      <c r="A8" s="20" t="s">
        <v>76</v>
      </c>
      <c r="B8" s="49">
        <v>80000</v>
      </c>
      <c r="C8" s="3"/>
      <c r="D8" s="22" t="s">
        <v>87</v>
      </c>
      <c r="E8" s="3"/>
      <c r="F8" s="3"/>
      <c r="G8" s="3"/>
      <c r="H8" s="3"/>
      <c r="I8" s="3"/>
      <c r="J8" s="3"/>
      <c r="K8" s="3"/>
      <c r="L8" s="3"/>
      <c r="M8" s="3"/>
      <c r="N8" s="3"/>
      <c r="O8" s="3"/>
    </row>
    <row r="9" spans="1:15">
      <c r="A9" s="1" t="s">
        <v>66</v>
      </c>
      <c r="B9" s="49">
        <v>60000</v>
      </c>
      <c r="C9" s="3"/>
      <c r="D9" s="22" t="s">
        <v>86</v>
      </c>
      <c r="E9" s="3"/>
      <c r="F9" s="3"/>
      <c r="G9" s="3"/>
      <c r="H9" s="3"/>
      <c r="I9" s="3"/>
      <c r="J9" s="3"/>
      <c r="K9" s="3"/>
      <c r="L9" s="3"/>
      <c r="M9" s="3"/>
      <c r="N9" s="3"/>
      <c r="O9" s="3"/>
    </row>
    <row r="10" spans="1:15">
      <c r="A10" s="1" t="s">
        <v>68</v>
      </c>
      <c r="B10" s="49">
        <v>150000</v>
      </c>
      <c r="C10" s="3"/>
      <c r="D10" s="22" t="s">
        <v>91</v>
      </c>
      <c r="E10" s="3"/>
      <c r="F10" s="3"/>
      <c r="G10" s="3"/>
      <c r="H10" s="3"/>
      <c r="I10" s="3"/>
      <c r="J10" s="3"/>
      <c r="K10" s="3"/>
      <c r="L10" s="3"/>
      <c r="M10" s="3"/>
      <c r="N10" s="3"/>
      <c r="O10" s="3"/>
    </row>
    <row r="11" spans="1:15">
      <c r="A11" s="20" t="s">
        <v>77</v>
      </c>
      <c r="B11" s="49">
        <v>130000</v>
      </c>
      <c r="C11" s="3"/>
      <c r="D11" s="22" t="s">
        <v>90</v>
      </c>
      <c r="E11" s="3"/>
      <c r="F11" s="3"/>
      <c r="G11" s="3"/>
      <c r="H11" s="3"/>
      <c r="I11" s="3"/>
      <c r="J11" s="3"/>
      <c r="K11" s="3"/>
      <c r="L11" s="3"/>
      <c r="M11" s="3"/>
      <c r="N11" s="3"/>
      <c r="O11" s="3"/>
    </row>
    <row r="12" spans="1:15">
      <c r="A12" s="20" t="s">
        <v>78</v>
      </c>
      <c r="B12" s="49">
        <v>115000</v>
      </c>
      <c r="C12" s="3"/>
      <c r="D12" s="22" t="s">
        <v>88</v>
      </c>
      <c r="E12" s="3"/>
      <c r="F12" s="3"/>
      <c r="G12" s="3"/>
      <c r="H12" s="3"/>
      <c r="I12" s="3"/>
      <c r="J12" s="3"/>
      <c r="K12" s="3"/>
      <c r="L12" s="3"/>
      <c r="M12" s="3"/>
      <c r="N12" s="3"/>
      <c r="O12" s="3"/>
    </row>
    <row r="13" spans="1:15">
      <c r="A13" s="1" t="s">
        <v>67</v>
      </c>
      <c r="B13" s="49">
        <v>90000</v>
      </c>
      <c r="C13" s="3"/>
      <c r="D13" s="22" t="s">
        <v>85</v>
      </c>
      <c r="E13" s="3"/>
      <c r="F13" s="3"/>
      <c r="G13" s="3"/>
      <c r="H13" s="3"/>
      <c r="I13" s="3"/>
      <c r="J13" s="3"/>
      <c r="K13" s="3"/>
      <c r="L13" s="3"/>
      <c r="M13" s="3"/>
      <c r="N13" s="3"/>
      <c r="O13" s="3"/>
    </row>
    <row r="14" spans="1:15">
      <c r="A14" s="1" t="s">
        <v>8</v>
      </c>
      <c r="B14" s="112">
        <v>0.1</v>
      </c>
      <c r="C14" s="3"/>
      <c r="D14" s="22" t="s">
        <v>84</v>
      </c>
      <c r="E14" s="3"/>
      <c r="F14" s="3"/>
      <c r="G14" s="3"/>
      <c r="H14" s="3"/>
      <c r="I14" s="3"/>
      <c r="J14" s="3"/>
      <c r="K14" s="3"/>
      <c r="L14" s="3"/>
      <c r="M14" s="3"/>
      <c r="N14" s="3"/>
      <c r="O14" s="3"/>
    </row>
    <row r="15" spans="1:15" s="237" customFormat="1" ht="38.25" customHeight="1">
      <c r="A15" s="237" t="s">
        <v>28</v>
      </c>
      <c r="B15" s="238">
        <v>0.1</v>
      </c>
      <c r="C15" s="239"/>
      <c r="D15" s="252" t="s">
        <v>94</v>
      </c>
      <c r="E15" s="252"/>
      <c r="F15" s="252"/>
      <c r="G15" s="252"/>
      <c r="H15" s="252"/>
      <c r="I15" s="252"/>
      <c r="J15" s="252"/>
      <c r="K15" s="252"/>
      <c r="L15" s="239"/>
      <c r="M15" s="239"/>
      <c r="N15" s="239"/>
      <c r="O15" s="239"/>
    </row>
    <row r="17" spans="1:7">
      <c r="A17" s="2"/>
    </row>
    <row r="18" spans="1:7">
      <c r="A18" s="251"/>
      <c r="B18" s="251"/>
      <c r="C18" s="251"/>
      <c r="D18" s="251"/>
      <c r="E18" s="251"/>
      <c r="F18" s="251"/>
      <c r="G18" s="251"/>
    </row>
  </sheetData>
  <mergeCells count="3">
    <mergeCell ref="A18:G18"/>
    <mergeCell ref="D15:K15"/>
    <mergeCell ref="D5:K5"/>
  </mergeCells>
  <pageMargins left="0.45" right="0.45"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dimension ref="A1:O152"/>
  <sheetViews>
    <sheetView topLeftCell="A31" zoomScaleNormal="100" workbookViewId="0">
      <selection activeCell="B27" sqref="B27"/>
    </sheetView>
  </sheetViews>
  <sheetFormatPr defaultRowHeight="12.75"/>
  <cols>
    <col min="1" max="1" width="26.5703125" style="1" bestFit="1" customWidth="1"/>
    <col min="2" max="2" width="12.28515625" style="50" bestFit="1" customWidth="1"/>
    <col min="3" max="13" width="10.5703125" style="50" customWidth="1"/>
    <col min="14" max="14" width="12.28515625" style="50" bestFit="1" customWidth="1"/>
    <col min="15" max="15" width="11" style="1" customWidth="1"/>
    <col min="16" max="16384" width="9.140625" style="1"/>
  </cols>
  <sheetData>
    <row r="1" spans="1:15" ht="15">
      <c r="A1" s="32" t="s">
        <v>71</v>
      </c>
    </row>
    <row r="2" spans="1:15" ht="60" customHeight="1">
      <c r="A2" s="212"/>
    </row>
    <row r="3" spans="1:15">
      <c r="A3" s="157" t="s">
        <v>31</v>
      </c>
      <c r="B3" s="183" t="s">
        <v>22</v>
      </c>
      <c r="C3" s="51" t="s">
        <v>23</v>
      </c>
      <c r="D3" s="51" t="s">
        <v>12</v>
      </c>
      <c r="E3" s="51" t="s">
        <v>13</v>
      </c>
      <c r="F3" s="51" t="s">
        <v>14</v>
      </c>
      <c r="G3" s="51" t="s">
        <v>15</v>
      </c>
      <c r="H3" s="51" t="s">
        <v>16</v>
      </c>
      <c r="I3" s="51" t="s">
        <v>17</v>
      </c>
      <c r="J3" s="51" t="s">
        <v>18</v>
      </c>
      <c r="K3" s="51" t="s">
        <v>19</v>
      </c>
      <c r="L3" s="51" t="s">
        <v>20</v>
      </c>
      <c r="M3" s="184" t="s">
        <v>21</v>
      </c>
      <c r="N3" s="162" t="s">
        <v>2</v>
      </c>
      <c r="O3" s="162" t="s">
        <v>24</v>
      </c>
    </row>
    <row r="4" spans="1:15" s="161" customFormat="1">
      <c r="A4" s="171" t="s">
        <v>61</v>
      </c>
      <c r="B4" s="241">
        <v>120</v>
      </c>
      <c r="C4" s="242"/>
      <c r="D4" s="242"/>
      <c r="E4" s="242"/>
      <c r="F4" s="242"/>
      <c r="G4" s="242"/>
      <c r="H4" s="242"/>
      <c r="I4" s="242"/>
      <c r="J4" s="242"/>
      <c r="K4" s="242"/>
      <c r="L4" s="242"/>
      <c r="M4" s="243"/>
      <c r="N4" s="65">
        <f>SUM(B4:M4)</f>
        <v>120</v>
      </c>
      <c r="O4" s="80"/>
    </row>
    <row r="5" spans="1:15">
      <c r="A5" s="172" t="s">
        <v>62</v>
      </c>
      <c r="B5" s="176">
        <v>175</v>
      </c>
      <c r="C5" s="53"/>
      <c r="D5" s="53"/>
      <c r="E5" s="53"/>
      <c r="F5" s="53"/>
      <c r="G5" s="53"/>
      <c r="H5" s="53"/>
      <c r="I5" s="53"/>
      <c r="J5" s="53"/>
      <c r="K5" s="53"/>
      <c r="L5" s="53"/>
      <c r="M5" s="178"/>
      <c r="N5" s="65">
        <f>SUM(B5:M5)</f>
        <v>175</v>
      </c>
      <c r="O5" s="80"/>
    </row>
    <row r="6" spans="1:15">
      <c r="A6" s="86"/>
      <c r="B6" s="176"/>
      <c r="C6" s="53"/>
      <c r="D6" s="53"/>
      <c r="E6" s="53"/>
      <c r="F6" s="53"/>
      <c r="G6" s="53"/>
      <c r="H6" s="53"/>
      <c r="I6" s="53"/>
      <c r="J6" s="53"/>
      <c r="K6" s="53"/>
      <c r="L6" s="53"/>
      <c r="M6" s="178"/>
      <c r="N6" s="65"/>
      <c r="O6" s="80"/>
    </row>
    <row r="7" spans="1:15" s="2" customFormat="1">
      <c r="A7" s="14" t="s">
        <v>63</v>
      </c>
      <c r="B7" s="177">
        <f>B4*Assumptions!$B$6</f>
        <v>14400000</v>
      </c>
      <c r="C7" s="66">
        <f>C4*Assumptions!$B$6</f>
        <v>0</v>
      </c>
      <c r="D7" s="66">
        <f>D4*Assumptions!$B$6</f>
        <v>0</v>
      </c>
      <c r="E7" s="66">
        <f>E4*Assumptions!$B$6</f>
        <v>0</v>
      </c>
      <c r="F7" s="66">
        <f>F4*Assumptions!$B$6</f>
        <v>0</v>
      </c>
      <c r="G7" s="66">
        <f>G4*Assumptions!$B$6</f>
        <v>0</v>
      </c>
      <c r="H7" s="66">
        <f>H4*Assumptions!$B$6</f>
        <v>0</v>
      </c>
      <c r="I7" s="66">
        <f>I4*Assumptions!$B$6</f>
        <v>0</v>
      </c>
      <c r="J7" s="66">
        <f>J4*Assumptions!$B$6</f>
        <v>0</v>
      </c>
      <c r="K7" s="66">
        <f>K4*Assumptions!$B$6</f>
        <v>0</v>
      </c>
      <c r="L7" s="66">
        <f>L4*Assumptions!$B$6</f>
        <v>0</v>
      </c>
      <c r="M7" s="160">
        <f>M4*Assumptions!$B$6</f>
        <v>0</v>
      </c>
      <c r="N7" s="66">
        <f>SUM(B7:M7)</f>
        <v>14400000</v>
      </c>
      <c r="O7" s="81">
        <f>N7/Assumptions!$B$5</f>
        <v>3428.5714285714284</v>
      </c>
    </row>
    <row r="8" spans="1:15" s="24" customFormat="1">
      <c r="A8" s="18" t="s">
        <v>3</v>
      </c>
      <c r="B8" s="179">
        <f>-B4*Assumptions!$B$7</f>
        <v>-12000000</v>
      </c>
      <c r="C8" s="67">
        <f>-C4*Assumptions!$B$7</f>
        <v>0</v>
      </c>
      <c r="D8" s="67">
        <f>-D4*Assumptions!$B$7</f>
        <v>0</v>
      </c>
      <c r="E8" s="67">
        <f>-E4*Assumptions!$B$7</f>
        <v>0</v>
      </c>
      <c r="F8" s="67">
        <f>-F4*Assumptions!$B$7</f>
        <v>0</v>
      </c>
      <c r="G8" s="67">
        <f>-G4*Assumptions!$B$7</f>
        <v>0</v>
      </c>
      <c r="H8" s="67">
        <f>-H4*Assumptions!$B$7</f>
        <v>0</v>
      </c>
      <c r="I8" s="67">
        <f>-I4*Assumptions!$B$7</f>
        <v>0</v>
      </c>
      <c r="J8" s="67">
        <f>-J4*Assumptions!$B$7</f>
        <v>0</v>
      </c>
      <c r="K8" s="67">
        <f>-K4*Assumptions!$B$7</f>
        <v>0</v>
      </c>
      <c r="L8" s="67">
        <f>-L4*Assumptions!$B$7</f>
        <v>0</v>
      </c>
      <c r="M8" s="68">
        <f>-M4*Assumptions!$B$7</f>
        <v>0</v>
      </c>
      <c r="N8" s="67">
        <f>SUM(B8:M8)</f>
        <v>-12000000</v>
      </c>
      <c r="O8" s="82">
        <f>N8/Assumptions!$B$5</f>
        <v>-2857.1428571428573</v>
      </c>
    </row>
    <row r="9" spans="1:15">
      <c r="A9" s="39" t="s">
        <v>4</v>
      </c>
      <c r="B9" s="72">
        <f>SUM(B7:B8)</f>
        <v>2400000</v>
      </c>
      <c r="C9" s="69">
        <f t="shared" ref="C9:M9" si="0">SUM(C7:C8)</f>
        <v>0</v>
      </c>
      <c r="D9" s="69">
        <f t="shared" si="0"/>
        <v>0</v>
      </c>
      <c r="E9" s="69">
        <f t="shared" si="0"/>
        <v>0</v>
      </c>
      <c r="F9" s="69">
        <f t="shared" si="0"/>
        <v>0</v>
      </c>
      <c r="G9" s="69">
        <f t="shared" si="0"/>
        <v>0</v>
      </c>
      <c r="H9" s="69">
        <f t="shared" si="0"/>
        <v>0</v>
      </c>
      <c r="I9" s="69">
        <f t="shared" si="0"/>
        <v>0</v>
      </c>
      <c r="J9" s="69">
        <f t="shared" si="0"/>
        <v>0</v>
      </c>
      <c r="K9" s="69">
        <f t="shared" si="0"/>
        <v>0</v>
      </c>
      <c r="L9" s="69">
        <f t="shared" si="0"/>
        <v>0</v>
      </c>
      <c r="M9" s="73">
        <f t="shared" si="0"/>
        <v>0</v>
      </c>
      <c r="N9" s="71">
        <f>SUM(B9:M9)</f>
        <v>2400000</v>
      </c>
      <c r="O9" s="81">
        <f>N9/Assumptions!$B$5</f>
        <v>571.42857142857144</v>
      </c>
    </row>
    <row r="10" spans="1:15">
      <c r="A10" s="13"/>
      <c r="B10" s="72"/>
      <c r="C10" s="69"/>
      <c r="D10" s="69"/>
      <c r="E10" s="69"/>
      <c r="F10" s="69"/>
      <c r="G10" s="69"/>
      <c r="H10" s="69"/>
      <c r="I10" s="69"/>
      <c r="J10" s="69"/>
      <c r="K10" s="69"/>
      <c r="L10" s="69"/>
      <c r="M10" s="73"/>
      <c r="N10" s="73"/>
      <c r="O10" s="81"/>
    </row>
    <row r="11" spans="1:15" s="23" customFormat="1">
      <c r="A11" s="16" t="s">
        <v>10</v>
      </c>
      <c r="B11" s="55">
        <f>IF(B7=0,"",B9/B7)</f>
        <v>0.16666666666666666</v>
      </c>
      <c r="C11" s="56" t="str">
        <f t="shared" ref="C11:M11" si="1">IF(C7=0,"",C9/C7)</f>
        <v/>
      </c>
      <c r="D11" s="56" t="str">
        <f t="shared" si="1"/>
        <v/>
      </c>
      <c r="E11" s="56" t="str">
        <f t="shared" si="1"/>
        <v/>
      </c>
      <c r="F11" s="56" t="str">
        <f t="shared" si="1"/>
        <v/>
      </c>
      <c r="G11" s="56" t="str">
        <f t="shared" si="1"/>
        <v/>
      </c>
      <c r="H11" s="56" t="str">
        <f t="shared" si="1"/>
        <v/>
      </c>
      <c r="I11" s="56" t="str">
        <f t="shared" si="1"/>
        <v/>
      </c>
      <c r="J11" s="56" t="str">
        <f t="shared" si="1"/>
        <v/>
      </c>
      <c r="K11" s="56" t="str">
        <f t="shared" si="1"/>
        <v/>
      </c>
      <c r="L11" s="56" t="str">
        <f t="shared" si="1"/>
        <v/>
      </c>
      <c r="M11" s="57" t="str">
        <f t="shared" si="1"/>
        <v/>
      </c>
      <c r="N11" s="57">
        <f>IF(N7=0,"",N9/N7)</f>
        <v>0.16666666666666666</v>
      </c>
      <c r="O11" s="81"/>
    </row>
    <row r="12" spans="1:15" s="23" customFormat="1">
      <c r="A12" s="13" t="s">
        <v>7</v>
      </c>
      <c r="B12" s="72">
        <f>IF(B4=0,"",B7/B4)</f>
        <v>120000</v>
      </c>
      <c r="C12" s="69" t="str">
        <f t="shared" ref="C12:M12" si="2">IF(C4=0,"",C7/C4)</f>
        <v/>
      </c>
      <c r="D12" s="69" t="str">
        <f t="shared" si="2"/>
        <v/>
      </c>
      <c r="E12" s="69" t="str">
        <f t="shared" si="2"/>
        <v/>
      </c>
      <c r="F12" s="69" t="str">
        <f t="shared" si="2"/>
        <v/>
      </c>
      <c r="G12" s="69" t="str">
        <f t="shared" si="2"/>
        <v/>
      </c>
      <c r="H12" s="69" t="str">
        <f t="shared" si="2"/>
        <v/>
      </c>
      <c r="I12" s="69" t="str">
        <f t="shared" si="2"/>
        <v/>
      </c>
      <c r="J12" s="69" t="str">
        <f t="shared" si="2"/>
        <v/>
      </c>
      <c r="K12" s="69" t="str">
        <f t="shared" si="2"/>
        <v/>
      </c>
      <c r="L12" s="69" t="str">
        <f t="shared" si="2"/>
        <v/>
      </c>
      <c r="M12" s="73" t="str">
        <f t="shared" si="2"/>
        <v/>
      </c>
      <c r="N12" s="72">
        <f>IF(N4=0,"",N7/N4)</f>
        <v>120000</v>
      </c>
      <c r="O12" s="81">
        <f>N12/Assumptions!$B$5</f>
        <v>28.571428571428573</v>
      </c>
    </row>
    <row r="13" spans="1:15" s="23" customFormat="1">
      <c r="A13" s="18" t="s">
        <v>5</v>
      </c>
      <c r="B13" s="179">
        <f>IF(B4=0,"",B9/B4)</f>
        <v>20000</v>
      </c>
      <c r="C13" s="67" t="str">
        <f t="shared" ref="C13:M13" si="3">IF(C4=0,"",C9/C4)</f>
        <v/>
      </c>
      <c r="D13" s="67" t="str">
        <f t="shared" si="3"/>
        <v/>
      </c>
      <c r="E13" s="67" t="str">
        <f t="shared" si="3"/>
        <v/>
      </c>
      <c r="F13" s="67" t="str">
        <f t="shared" si="3"/>
        <v/>
      </c>
      <c r="G13" s="67" t="str">
        <f t="shared" si="3"/>
        <v/>
      </c>
      <c r="H13" s="67" t="str">
        <f t="shared" si="3"/>
        <v/>
      </c>
      <c r="I13" s="67" t="str">
        <f t="shared" si="3"/>
        <v/>
      </c>
      <c r="J13" s="67" t="str">
        <f t="shared" si="3"/>
        <v/>
      </c>
      <c r="K13" s="67" t="str">
        <f t="shared" si="3"/>
        <v/>
      </c>
      <c r="L13" s="67" t="str">
        <f t="shared" si="3"/>
        <v/>
      </c>
      <c r="M13" s="68" t="str">
        <f t="shared" si="3"/>
        <v/>
      </c>
      <c r="N13" s="179">
        <f>IF(N4=0,"",N9/N4)</f>
        <v>20000</v>
      </c>
      <c r="O13" s="81">
        <f>N13/Assumptions!$B$5</f>
        <v>4.7619047619047619</v>
      </c>
    </row>
    <row r="14" spans="1:15" s="23" customFormat="1">
      <c r="A14" s="172"/>
      <c r="B14" s="16"/>
      <c r="C14" s="74"/>
      <c r="D14" s="74"/>
      <c r="E14" s="74"/>
      <c r="F14" s="74"/>
      <c r="G14" s="74"/>
      <c r="H14" s="74"/>
      <c r="I14" s="74"/>
      <c r="J14" s="74"/>
      <c r="K14" s="74"/>
      <c r="L14" s="74"/>
      <c r="M14" s="173"/>
      <c r="N14" s="173"/>
      <c r="O14" s="80"/>
    </row>
    <row r="15" spans="1:15" s="23" customFormat="1">
      <c r="A15" s="14" t="s">
        <v>64</v>
      </c>
      <c r="B15" s="177">
        <f>B5*Assumptions!$B$10</f>
        <v>26250000</v>
      </c>
      <c r="C15" s="66">
        <f>C5*Assumptions!$B$10</f>
        <v>0</v>
      </c>
      <c r="D15" s="66">
        <f>D5*Assumptions!$B$10</f>
        <v>0</v>
      </c>
      <c r="E15" s="66">
        <f>E5*Assumptions!$B$10</f>
        <v>0</v>
      </c>
      <c r="F15" s="66">
        <f>F5*Assumptions!$B$10</f>
        <v>0</v>
      </c>
      <c r="G15" s="66">
        <f>G5*Assumptions!$B$10</f>
        <v>0</v>
      </c>
      <c r="H15" s="66">
        <f>H5*Assumptions!$B$10</f>
        <v>0</v>
      </c>
      <c r="I15" s="66">
        <f>I5*Assumptions!$B$10</f>
        <v>0</v>
      </c>
      <c r="J15" s="66">
        <f>J5*Assumptions!$B$10</f>
        <v>0</v>
      </c>
      <c r="K15" s="66">
        <f>K5*Assumptions!$B$10</f>
        <v>0</v>
      </c>
      <c r="L15" s="66">
        <f>L5*Assumptions!$B$10</f>
        <v>0</v>
      </c>
      <c r="M15" s="160">
        <f>M5*Assumptions!$B$10</f>
        <v>0</v>
      </c>
      <c r="N15" s="66">
        <f>SUM(B15:M15)</f>
        <v>26250000</v>
      </c>
      <c r="O15" s="81">
        <f>N15/Assumptions!$B$5</f>
        <v>6250</v>
      </c>
    </row>
    <row r="16" spans="1:15" s="23" customFormat="1">
      <c r="A16" s="18" t="s">
        <v>3</v>
      </c>
      <c r="B16" s="179">
        <f>-B5*Assumptions!$B$11</f>
        <v>-22750000</v>
      </c>
      <c r="C16" s="67">
        <f>-C5*Assumptions!$B$11</f>
        <v>0</v>
      </c>
      <c r="D16" s="67">
        <f>-D5*Assumptions!$B$11</f>
        <v>0</v>
      </c>
      <c r="E16" s="67">
        <f>-E5*Assumptions!$B$11</f>
        <v>0</v>
      </c>
      <c r="F16" s="67">
        <f>-F5*Assumptions!$B$11</f>
        <v>0</v>
      </c>
      <c r="G16" s="67">
        <f>-G5*Assumptions!$B$11</f>
        <v>0</v>
      </c>
      <c r="H16" s="67">
        <f>-H5*Assumptions!$B$11</f>
        <v>0</v>
      </c>
      <c r="I16" s="67">
        <f>-I5*Assumptions!$B$11</f>
        <v>0</v>
      </c>
      <c r="J16" s="67">
        <f>-J5*Assumptions!$B$11</f>
        <v>0</v>
      </c>
      <c r="K16" s="67">
        <f>-K5*Assumptions!$B$11</f>
        <v>0</v>
      </c>
      <c r="L16" s="67">
        <f>-L5*Assumptions!$B$11</f>
        <v>0</v>
      </c>
      <c r="M16" s="68">
        <f>-M5*Assumptions!$B$11</f>
        <v>0</v>
      </c>
      <c r="N16" s="67">
        <f>SUM(B16:M16)</f>
        <v>-22750000</v>
      </c>
      <c r="O16" s="82">
        <f>N16/Assumptions!$B$5</f>
        <v>-5416.666666666667</v>
      </c>
    </row>
    <row r="17" spans="1:15">
      <c r="A17" s="39" t="s">
        <v>4</v>
      </c>
      <c r="B17" s="72">
        <f>SUM(B15:B16)</f>
        <v>3500000</v>
      </c>
      <c r="C17" s="69">
        <f t="shared" ref="C17:M17" si="4">SUM(C15:C16)</f>
        <v>0</v>
      </c>
      <c r="D17" s="69">
        <f t="shared" si="4"/>
        <v>0</v>
      </c>
      <c r="E17" s="69">
        <f t="shared" si="4"/>
        <v>0</v>
      </c>
      <c r="F17" s="69">
        <f t="shared" si="4"/>
        <v>0</v>
      </c>
      <c r="G17" s="69">
        <f t="shared" si="4"/>
        <v>0</v>
      </c>
      <c r="H17" s="69">
        <f t="shared" si="4"/>
        <v>0</v>
      </c>
      <c r="I17" s="69">
        <f t="shared" si="4"/>
        <v>0</v>
      </c>
      <c r="J17" s="69">
        <f t="shared" si="4"/>
        <v>0</v>
      </c>
      <c r="K17" s="69">
        <f t="shared" si="4"/>
        <v>0</v>
      </c>
      <c r="L17" s="69">
        <f t="shared" si="4"/>
        <v>0</v>
      </c>
      <c r="M17" s="73">
        <f t="shared" si="4"/>
        <v>0</v>
      </c>
      <c r="N17" s="71">
        <f>SUM(B17:M17)</f>
        <v>3500000</v>
      </c>
      <c r="O17" s="81">
        <f>N17/Assumptions!$B$5</f>
        <v>833.33333333333337</v>
      </c>
    </row>
    <row r="18" spans="1:15">
      <c r="A18" s="13"/>
      <c r="B18" s="72"/>
      <c r="C18" s="69"/>
      <c r="D18" s="69"/>
      <c r="E18" s="69"/>
      <c r="F18" s="69"/>
      <c r="G18" s="69"/>
      <c r="H18" s="69"/>
      <c r="I18" s="69"/>
      <c r="J18" s="69"/>
      <c r="K18" s="69"/>
      <c r="L18" s="69"/>
      <c r="M18" s="73"/>
      <c r="N18" s="73"/>
      <c r="O18" s="164"/>
    </row>
    <row r="19" spans="1:15">
      <c r="A19" s="16" t="s">
        <v>10</v>
      </c>
      <c r="B19" s="55">
        <f>IF(B15=0,"",B17/B15)</f>
        <v>0.13333333333333333</v>
      </c>
      <c r="C19" s="56" t="str">
        <f t="shared" ref="C19:M19" si="5">IF(C15=0,"",C17/C15)</f>
        <v/>
      </c>
      <c r="D19" s="56" t="str">
        <f t="shared" si="5"/>
        <v/>
      </c>
      <c r="E19" s="56" t="str">
        <f t="shared" si="5"/>
        <v/>
      </c>
      <c r="F19" s="56" t="str">
        <f t="shared" si="5"/>
        <v/>
      </c>
      <c r="G19" s="56" t="str">
        <f t="shared" si="5"/>
        <v/>
      </c>
      <c r="H19" s="56" t="str">
        <f t="shared" si="5"/>
        <v/>
      </c>
      <c r="I19" s="56" t="str">
        <f t="shared" si="5"/>
        <v/>
      </c>
      <c r="J19" s="56" t="str">
        <f t="shared" si="5"/>
        <v/>
      </c>
      <c r="K19" s="56" t="str">
        <f t="shared" si="5"/>
        <v/>
      </c>
      <c r="L19" s="56" t="str">
        <f t="shared" si="5"/>
        <v/>
      </c>
      <c r="M19" s="57" t="str">
        <f t="shared" si="5"/>
        <v/>
      </c>
      <c r="N19" s="57">
        <f>IF(N15=0,"",N17/N15)</f>
        <v>0.13333333333333333</v>
      </c>
      <c r="O19" s="164"/>
    </row>
    <row r="20" spans="1:15" s="23" customFormat="1">
      <c r="A20" s="13" t="s">
        <v>7</v>
      </c>
      <c r="B20" s="72">
        <f>IF(B5=0,"",B15/B5)</f>
        <v>150000</v>
      </c>
      <c r="C20" s="69" t="str">
        <f t="shared" ref="C20:M20" si="6">IF(C5=0,"",C15/C5)</f>
        <v/>
      </c>
      <c r="D20" s="69" t="str">
        <f t="shared" si="6"/>
        <v/>
      </c>
      <c r="E20" s="69" t="str">
        <f t="shared" si="6"/>
        <v/>
      </c>
      <c r="F20" s="69" t="str">
        <f t="shared" si="6"/>
        <v/>
      </c>
      <c r="G20" s="69" t="str">
        <f t="shared" si="6"/>
        <v/>
      </c>
      <c r="H20" s="69" t="str">
        <f t="shared" si="6"/>
        <v/>
      </c>
      <c r="I20" s="69" t="str">
        <f t="shared" si="6"/>
        <v/>
      </c>
      <c r="J20" s="69" t="str">
        <f t="shared" si="6"/>
        <v/>
      </c>
      <c r="K20" s="69" t="str">
        <f t="shared" si="6"/>
        <v/>
      </c>
      <c r="L20" s="69" t="str">
        <f t="shared" si="6"/>
        <v/>
      </c>
      <c r="M20" s="73" t="str">
        <f t="shared" si="6"/>
        <v/>
      </c>
      <c r="N20" s="73">
        <f>IF(N5=0,"",N15/N5)</f>
        <v>150000</v>
      </c>
      <c r="O20" s="81">
        <f>N20/Assumptions!$B$5</f>
        <v>35.714285714285715</v>
      </c>
    </row>
    <row r="21" spans="1:15" s="23" customFormat="1">
      <c r="A21" s="18" t="s">
        <v>5</v>
      </c>
      <c r="B21" s="179">
        <f>IF(B5=0,"",B17/B5)</f>
        <v>20000</v>
      </c>
      <c r="C21" s="67" t="str">
        <f t="shared" ref="C21:M21" si="7">IF(C5=0,"",C17/C5)</f>
        <v/>
      </c>
      <c r="D21" s="67" t="str">
        <f t="shared" si="7"/>
        <v/>
      </c>
      <c r="E21" s="67" t="str">
        <f t="shared" si="7"/>
        <v/>
      </c>
      <c r="F21" s="67" t="str">
        <f t="shared" si="7"/>
        <v/>
      </c>
      <c r="G21" s="67" t="str">
        <f t="shared" si="7"/>
        <v/>
      </c>
      <c r="H21" s="67" t="str">
        <f t="shared" si="7"/>
        <v/>
      </c>
      <c r="I21" s="67" t="str">
        <f t="shared" si="7"/>
        <v/>
      </c>
      <c r="J21" s="67" t="str">
        <f t="shared" si="7"/>
        <v/>
      </c>
      <c r="K21" s="67" t="str">
        <f t="shared" si="7"/>
        <v/>
      </c>
      <c r="L21" s="67" t="str">
        <f t="shared" si="7"/>
        <v/>
      </c>
      <c r="M21" s="68" t="str">
        <f t="shared" si="7"/>
        <v/>
      </c>
      <c r="N21" s="68">
        <f>IF(N5=0,"",N17/N5)</f>
        <v>20000</v>
      </c>
      <c r="O21" s="81">
        <f>N21/Assumptions!$B$5</f>
        <v>4.7619047619047619</v>
      </c>
    </row>
    <row r="22" spans="1:15">
      <c r="B22" s="165"/>
      <c r="C22" s="166"/>
      <c r="D22" s="166"/>
      <c r="E22" s="166"/>
      <c r="F22" s="166"/>
      <c r="G22" s="166"/>
      <c r="H22" s="166"/>
      <c r="I22" s="166"/>
      <c r="J22" s="166"/>
      <c r="K22" s="166"/>
      <c r="L22" s="166"/>
      <c r="M22" s="167"/>
      <c r="N22" s="167"/>
      <c r="O22" s="81"/>
    </row>
    <row r="23" spans="1:15" s="2" customFormat="1">
      <c r="A23" s="13" t="s">
        <v>6</v>
      </c>
      <c r="B23" s="72">
        <f>-(B7+B15)*Assumptions!$B$14</f>
        <v>-4065000</v>
      </c>
      <c r="C23" s="69">
        <f>-(C7+C15)*Assumptions!$B$14</f>
        <v>0</v>
      </c>
      <c r="D23" s="69">
        <f>-(D7+D15)*Assumptions!$B$14</f>
        <v>0</v>
      </c>
      <c r="E23" s="69">
        <f>-(E7+E15)*Assumptions!$B$14</f>
        <v>0</v>
      </c>
      <c r="F23" s="69">
        <f>-(F7+F15)*Assumptions!$B$14</f>
        <v>0</v>
      </c>
      <c r="G23" s="69">
        <f>-(G7+G15)*Assumptions!$B$14</f>
        <v>0</v>
      </c>
      <c r="H23" s="69">
        <f>-(H7+H15)*Assumptions!$B$14</f>
        <v>0</v>
      </c>
      <c r="I23" s="69">
        <f>-(I7+I15)*Assumptions!$B$14</f>
        <v>0</v>
      </c>
      <c r="J23" s="69">
        <f>-(J7+J15)*Assumptions!$B$14</f>
        <v>0</v>
      </c>
      <c r="K23" s="69">
        <f>-(K7+K15)*Assumptions!$B$14</f>
        <v>0</v>
      </c>
      <c r="L23" s="69">
        <f>-(L7+L15)*Assumptions!$B$14</f>
        <v>0</v>
      </c>
      <c r="M23" s="73">
        <f>-(M7+M15)*Assumptions!$B$14</f>
        <v>0</v>
      </c>
      <c r="N23" s="73">
        <f>SUM(B23:M23)</f>
        <v>-4065000</v>
      </c>
      <c r="O23" s="81">
        <f>N23/Assumptions!$B$5</f>
        <v>-967.85714285714289</v>
      </c>
    </row>
    <row r="24" spans="1:15">
      <c r="A24" s="18"/>
      <c r="B24" s="72"/>
      <c r="C24" s="69"/>
      <c r="D24" s="69"/>
      <c r="E24" s="69"/>
      <c r="F24" s="69"/>
      <c r="G24" s="69"/>
      <c r="H24" s="69"/>
      <c r="I24" s="69"/>
      <c r="J24" s="69"/>
      <c r="K24" s="69"/>
      <c r="L24" s="69"/>
      <c r="M24" s="73"/>
      <c r="N24" s="68"/>
      <c r="O24" s="81"/>
    </row>
    <row r="25" spans="1:15" ht="13.5" thickBot="1">
      <c r="A25" s="91" t="s">
        <v>9</v>
      </c>
      <c r="B25" s="180">
        <f>B9+B17+B23</f>
        <v>1835000</v>
      </c>
      <c r="C25" s="70">
        <f t="shared" ref="C25:M25" si="8">C9+C17+C23</f>
        <v>0</v>
      </c>
      <c r="D25" s="70">
        <f t="shared" si="8"/>
        <v>0</v>
      </c>
      <c r="E25" s="70">
        <f t="shared" si="8"/>
        <v>0</v>
      </c>
      <c r="F25" s="70">
        <f t="shared" si="8"/>
        <v>0</v>
      </c>
      <c r="G25" s="70">
        <f t="shared" si="8"/>
        <v>0</v>
      </c>
      <c r="H25" s="70">
        <f t="shared" si="8"/>
        <v>0</v>
      </c>
      <c r="I25" s="70">
        <f t="shared" si="8"/>
        <v>0</v>
      </c>
      <c r="J25" s="70">
        <f t="shared" si="8"/>
        <v>0</v>
      </c>
      <c r="K25" s="70">
        <f t="shared" si="8"/>
        <v>0</v>
      </c>
      <c r="L25" s="70">
        <f t="shared" si="8"/>
        <v>0</v>
      </c>
      <c r="M25" s="174">
        <f t="shared" si="8"/>
        <v>0</v>
      </c>
      <c r="N25" s="174">
        <f>SUM(B25:M25)</f>
        <v>1835000</v>
      </c>
      <c r="O25" s="83">
        <f>N25/Assumptions!$B$5</f>
        <v>436.90476190476193</v>
      </c>
    </row>
    <row r="26" spans="1:15" ht="13.5" thickTop="1">
      <c r="A26" s="92" t="s">
        <v>10</v>
      </c>
      <c r="B26" s="181">
        <f>IF(B7+B15=0,"",B25/(B7+B15))</f>
        <v>4.5141451414514144E-2</v>
      </c>
      <c r="C26" s="58" t="str">
        <f t="shared" ref="C26:M26" si="9">IF(C7+C15=0,"",C25/(C7+C15))</f>
        <v/>
      </c>
      <c r="D26" s="58" t="str">
        <f t="shared" si="9"/>
        <v/>
      </c>
      <c r="E26" s="58" t="str">
        <f t="shared" si="9"/>
        <v/>
      </c>
      <c r="F26" s="58" t="str">
        <f t="shared" si="9"/>
        <v/>
      </c>
      <c r="G26" s="58" t="str">
        <f t="shared" si="9"/>
        <v/>
      </c>
      <c r="H26" s="58" t="str">
        <f t="shared" si="9"/>
        <v/>
      </c>
      <c r="I26" s="58" t="str">
        <f t="shared" si="9"/>
        <v/>
      </c>
      <c r="J26" s="58" t="str">
        <f t="shared" si="9"/>
        <v/>
      </c>
      <c r="K26" s="58" t="str">
        <f t="shared" si="9"/>
        <v/>
      </c>
      <c r="L26" s="58" t="str">
        <f t="shared" si="9"/>
        <v/>
      </c>
      <c r="M26" s="182" t="str">
        <f t="shared" si="9"/>
        <v/>
      </c>
      <c r="N26" s="175">
        <f>N25/(N7+N15)</f>
        <v>4.5141451414514144E-2</v>
      </c>
      <c r="O26" s="84"/>
    </row>
    <row r="27" spans="1:15">
      <c r="A27" s="29"/>
      <c r="B27" s="59"/>
      <c r="C27" s="59"/>
      <c r="D27" s="59"/>
      <c r="E27" s="59"/>
      <c r="F27" s="59"/>
      <c r="G27" s="59"/>
      <c r="H27" s="59"/>
      <c r="I27" s="59"/>
      <c r="J27" s="59"/>
      <c r="K27" s="59"/>
      <c r="L27" s="59"/>
      <c r="M27" s="59"/>
      <c r="N27" s="59"/>
    </row>
    <row r="28" spans="1:15">
      <c r="A28" s="157" t="s">
        <v>32</v>
      </c>
      <c r="B28" s="183" t="s">
        <v>22</v>
      </c>
      <c r="C28" s="51" t="s">
        <v>23</v>
      </c>
      <c r="D28" s="51" t="s">
        <v>12</v>
      </c>
      <c r="E28" s="51" t="s">
        <v>13</v>
      </c>
      <c r="F28" s="51" t="s">
        <v>14</v>
      </c>
      <c r="G28" s="51" t="s">
        <v>15</v>
      </c>
      <c r="H28" s="51" t="s">
        <v>16</v>
      </c>
      <c r="I28" s="51" t="s">
        <v>17</v>
      </c>
      <c r="J28" s="51" t="s">
        <v>18</v>
      </c>
      <c r="K28" s="51" t="s">
        <v>19</v>
      </c>
      <c r="L28" s="51" t="s">
        <v>20</v>
      </c>
      <c r="M28" s="184" t="s">
        <v>21</v>
      </c>
      <c r="N28" s="162" t="s">
        <v>2</v>
      </c>
      <c r="O28" s="162" t="s">
        <v>24</v>
      </c>
    </row>
    <row r="29" spans="1:15" s="161" customFormat="1">
      <c r="A29" s="171" t="s">
        <v>61</v>
      </c>
      <c r="B29" s="241">
        <v>50</v>
      </c>
      <c r="C29" s="242"/>
      <c r="D29" s="242"/>
      <c r="E29" s="242"/>
      <c r="F29" s="242"/>
      <c r="G29" s="242"/>
      <c r="H29" s="242"/>
      <c r="I29" s="242"/>
      <c r="J29" s="242"/>
      <c r="K29" s="242"/>
      <c r="L29" s="242"/>
      <c r="M29" s="243"/>
      <c r="N29" s="65">
        <f>SUM(B29:M29)</f>
        <v>50</v>
      </c>
      <c r="O29" s="80"/>
    </row>
    <row r="30" spans="1:15">
      <c r="A30" s="172" t="s">
        <v>62</v>
      </c>
      <c r="B30" s="176">
        <v>85</v>
      </c>
      <c r="C30" s="53"/>
      <c r="D30" s="53"/>
      <c r="E30" s="53"/>
      <c r="F30" s="53"/>
      <c r="G30" s="53"/>
      <c r="H30" s="53"/>
      <c r="I30" s="53"/>
      <c r="J30" s="53"/>
      <c r="K30" s="53"/>
      <c r="L30" s="53"/>
      <c r="M30" s="178"/>
      <c r="N30" s="65">
        <f>SUM(B30:M30)</f>
        <v>85</v>
      </c>
      <c r="O30" s="80"/>
    </row>
    <row r="31" spans="1:15">
      <c r="A31" s="86"/>
      <c r="B31" s="176"/>
      <c r="C31" s="53"/>
      <c r="D31" s="53"/>
      <c r="E31" s="53"/>
      <c r="F31" s="53"/>
      <c r="G31" s="53"/>
      <c r="H31" s="53"/>
      <c r="I31" s="53"/>
      <c r="J31" s="53"/>
      <c r="K31" s="53"/>
      <c r="L31" s="53"/>
      <c r="M31" s="178"/>
      <c r="N31" s="65"/>
      <c r="O31" s="80"/>
    </row>
    <row r="32" spans="1:15" s="2" customFormat="1">
      <c r="A32" s="14" t="s">
        <v>63</v>
      </c>
      <c r="B32" s="177">
        <f>B29*Assumptions!$B$6</f>
        <v>6000000</v>
      </c>
      <c r="C32" s="66">
        <f>C29*Assumptions!$B$6</f>
        <v>0</v>
      </c>
      <c r="D32" s="66">
        <f>D29*Assumptions!$B$6</f>
        <v>0</v>
      </c>
      <c r="E32" s="66">
        <f>E29*Assumptions!$B$6</f>
        <v>0</v>
      </c>
      <c r="F32" s="66">
        <f>F29*Assumptions!$B$6</f>
        <v>0</v>
      </c>
      <c r="G32" s="66">
        <f>G29*Assumptions!$B$6</f>
        <v>0</v>
      </c>
      <c r="H32" s="66">
        <f>H29*Assumptions!$B$6</f>
        <v>0</v>
      </c>
      <c r="I32" s="66">
        <f>I29*Assumptions!$B$6</f>
        <v>0</v>
      </c>
      <c r="J32" s="66">
        <f>J29*Assumptions!$B$6</f>
        <v>0</v>
      </c>
      <c r="K32" s="66">
        <f>K29*Assumptions!$B$6</f>
        <v>0</v>
      </c>
      <c r="L32" s="66">
        <f>L29*Assumptions!$B$6</f>
        <v>0</v>
      </c>
      <c r="M32" s="160">
        <f>M29*Assumptions!$B$6</f>
        <v>0</v>
      </c>
      <c r="N32" s="66">
        <f>SUM(B32:M32)</f>
        <v>6000000</v>
      </c>
      <c r="O32" s="81">
        <f>N32/Assumptions!$B$5</f>
        <v>1428.5714285714287</v>
      </c>
    </row>
    <row r="33" spans="1:15" s="24" customFormat="1">
      <c r="A33" s="18" t="s">
        <v>3</v>
      </c>
      <c r="B33" s="179">
        <f>-B29*Assumptions!$B$7</f>
        <v>-5000000</v>
      </c>
      <c r="C33" s="67">
        <f>-C29*Assumptions!$B$7</f>
        <v>0</v>
      </c>
      <c r="D33" s="67">
        <f>-D29*Assumptions!$B$7</f>
        <v>0</v>
      </c>
      <c r="E33" s="67">
        <f>-E29*Assumptions!$B$7</f>
        <v>0</v>
      </c>
      <c r="F33" s="67">
        <f>-F29*Assumptions!$B$7</f>
        <v>0</v>
      </c>
      <c r="G33" s="67">
        <f>-G29*Assumptions!$B$7</f>
        <v>0</v>
      </c>
      <c r="H33" s="67">
        <f>-H29*Assumptions!$B$7</f>
        <v>0</v>
      </c>
      <c r="I33" s="67">
        <f>-I29*Assumptions!$B$7</f>
        <v>0</v>
      </c>
      <c r="J33" s="67">
        <f>-J29*Assumptions!$B$7</f>
        <v>0</v>
      </c>
      <c r="K33" s="67">
        <f>-K29*Assumptions!$B$7</f>
        <v>0</v>
      </c>
      <c r="L33" s="67">
        <f>-L29*Assumptions!$B$7</f>
        <v>0</v>
      </c>
      <c r="M33" s="68">
        <f>-M29*Assumptions!$B$7</f>
        <v>0</v>
      </c>
      <c r="N33" s="67">
        <f>SUM(B33:M33)</f>
        <v>-5000000</v>
      </c>
      <c r="O33" s="82">
        <f>N33/Assumptions!$B$5</f>
        <v>-1190.4761904761904</v>
      </c>
    </row>
    <row r="34" spans="1:15">
      <c r="A34" s="39" t="s">
        <v>4</v>
      </c>
      <c r="B34" s="72">
        <f>SUM(B32:B33)</f>
        <v>1000000</v>
      </c>
      <c r="C34" s="69">
        <f t="shared" ref="C34" si="10">SUM(C32:C33)</f>
        <v>0</v>
      </c>
      <c r="D34" s="69">
        <f t="shared" ref="D34" si="11">SUM(D32:D33)</f>
        <v>0</v>
      </c>
      <c r="E34" s="69">
        <f t="shared" ref="E34" si="12">SUM(E32:E33)</f>
        <v>0</v>
      </c>
      <c r="F34" s="69">
        <f t="shared" ref="F34" si="13">SUM(F32:F33)</f>
        <v>0</v>
      </c>
      <c r="G34" s="69">
        <f t="shared" ref="G34" si="14">SUM(G32:G33)</f>
        <v>0</v>
      </c>
      <c r="H34" s="69">
        <f t="shared" ref="H34" si="15">SUM(H32:H33)</f>
        <v>0</v>
      </c>
      <c r="I34" s="69">
        <f t="shared" ref="I34" si="16">SUM(I32:I33)</f>
        <v>0</v>
      </c>
      <c r="J34" s="69">
        <f t="shared" ref="J34" si="17">SUM(J32:J33)</f>
        <v>0</v>
      </c>
      <c r="K34" s="69">
        <f t="shared" ref="K34" si="18">SUM(K32:K33)</f>
        <v>0</v>
      </c>
      <c r="L34" s="69">
        <f t="shared" ref="L34" si="19">SUM(L32:L33)</f>
        <v>0</v>
      </c>
      <c r="M34" s="73">
        <f t="shared" ref="M34" si="20">SUM(M32:M33)</f>
        <v>0</v>
      </c>
      <c r="N34" s="71">
        <f>SUM(B34:M34)</f>
        <v>1000000</v>
      </c>
      <c r="O34" s="81">
        <f>N34/Assumptions!$B$5</f>
        <v>238.0952380952381</v>
      </c>
    </row>
    <row r="35" spans="1:15">
      <c r="A35" s="13"/>
      <c r="B35" s="72"/>
      <c r="C35" s="69"/>
      <c r="D35" s="69"/>
      <c r="E35" s="69"/>
      <c r="F35" s="69"/>
      <c r="G35" s="69"/>
      <c r="H35" s="69"/>
      <c r="I35" s="69"/>
      <c r="J35" s="69"/>
      <c r="K35" s="69"/>
      <c r="L35" s="69"/>
      <c r="M35" s="73"/>
      <c r="N35" s="73"/>
      <c r="O35" s="81"/>
    </row>
    <row r="36" spans="1:15" s="23" customFormat="1">
      <c r="A36" s="16" t="s">
        <v>10</v>
      </c>
      <c r="B36" s="55">
        <f>IF(B32=0,"",B34/B32)</f>
        <v>0.16666666666666666</v>
      </c>
      <c r="C36" s="56" t="str">
        <f t="shared" ref="C36:M36" si="21">IF(C32=0,"",C34/C32)</f>
        <v/>
      </c>
      <c r="D36" s="56" t="str">
        <f t="shared" si="21"/>
        <v/>
      </c>
      <c r="E36" s="56" t="str">
        <f t="shared" si="21"/>
        <v/>
      </c>
      <c r="F36" s="56" t="str">
        <f t="shared" si="21"/>
        <v/>
      </c>
      <c r="G36" s="56" t="str">
        <f t="shared" si="21"/>
        <v/>
      </c>
      <c r="H36" s="56" t="str">
        <f t="shared" si="21"/>
        <v/>
      </c>
      <c r="I36" s="56" t="str">
        <f t="shared" si="21"/>
        <v/>
      </c>
      <c r="J36" s="56" t="str">
        <f t="shared" si="21"/>
        <v/>
      </c>
      <c r="K36" s="56" t="str">
        <f t="shared" si="21"/>
        <v/>
      </c>
      <c r="L36" s="56" t="str">
        <f t="shared" si="21"/>
        <v/>
      </c>
      <c r="M36" s="57" t="str">
        <f t="shared" si="21"/>
        <v/>
      </c>
      <c r="N36" s="57">
        <f>IF(N32=0,"",N34/N32)</f>
        <v>0.16666666666666666</v>
      </c>
      <c r="O36" s="81"/>
    </row>
    <row r="37" spans="1:15" s="23" customFormat="1">
      <c r="A37" s="13" t="s">
        <v>7</v>
      </c>
      <c r="B37" s="72">
        <f>IF(B29=0,"",B32/B29)</f>
        <v>120000</v>
      </c>
      <c r="C37" s="69" t="str">
        <f t="shared" ref="C37:M37" si="22">IF(C29=0,"",C32/C29)</f>
        <v/>
      </c>
      <c r="D37" s="69" t="str">
        <f t="shared" si="22"/>
        <v/>
      </c>
      <c r="E37" s="69" t="str">
        <f t="shared" si="22"/>
        <v/>
      </c>
      <c r="F37" s="69" t="str">
        <f t="shared" si="22"/>
        <v/>
      </c>
      <c r="G37" s="69" t="str">
        <f t="shared" si="22"/>
        <v/>
      </c>
      <c r="H37" s="69" t="str">
        <f t="shared" si="22"/>
        <v/>
      </c>
      <c r="I37" s="69" t="str">
        <f t="shared" si="22"/>
        <v/>
      </c>
      <c r="J37" s="69" t="str">
        <f t="shared" si="22"/>
        <v/>
      </c>
      <c r="K37" s="69" t="str">
        <f t="shared" si="22"/>
        <v/>
      </c>
      <c r="L37" s="69" t="str">
        <f t="shared" si="22"/>
        <v/>
      </c>
      <c r="M37" s="73" t="str">
        <f t="shared" si="22"/>
        <v/>
      </c>
      <c r="N37" s="72">
        <f>IF(N29=0,"",N32/N29)</f>
        <v>120000</v>
      </c>
      <c r="O37" s="81">
        <f>N37/Assumptions!$B$5</f>
        <v>28.571428571428573</v>
      </c>
    </row>
    <row r="38" spans="1:15" s="23" customFormat="1">
      <c r="A38" s="18" t="s">
        <v>5</v>
      </c>
      <c r="B38" s="179">
        <f>IF(B29=0,"",B34/B29)</f>
        <v>20000</v>
      </c>
      <c r="C38" s="67" t="str">
        <f t="shared" ref="C38:M38" si="23">IF(C29=0,"",C34/C29)</f>
        <v/>
      </c>
      <c r="D38" s="67" t="str">
        <f t="shared" si="23"/>
        <v/>
      </c>
      <c r="E38" s="67" t="str">
        <f t="shared" si="23"/>
        <v/>
      </c>
      <c r="F38" s="67" t="str">
        <f t="shared" si="23"/>
        <v/>
      </c>
      <c r="G38" s="67" t="str">
        <f t="shared" si="23"/>
        <v/>
      </c>
      <c r="H38" s="67" t="str">
        <f t="shared" si="23"/>
        <v/>
      </c>
      <c r="I38" s="67" t="str">
        <f t="shared" si="23"/>
        <v/>
      </c>
      <c r="J38" s="67" t="str">
        <f t="shared" si="23"/>
        <v/>
      </c>
      <c r="K38" s="67" t="str">
        <f t="shared" si="23"/>
        <v/>
      </c>
      <c r="L38" s="67" t="str">
        <f t="shared" si="23"/>
        <v/>
      </c>
      <c r="M38" s="68" t="str">
        <f t="shared" si="23"/>
        <v/>
      </c>
      <c r="N38" s="179">
        <f>IF(N29=0,"",N34/N29)</f>
        <v>20000</v>
      </c>
      <c r="O38" s="81">
        <f>N38/Assumptions!$B$5</f>
        <v>4.7619047619047619</v>
      </c>
    </row>
    <row r="39" spans="1:15" s="23" customFormat="1">
      <c r="A39" s="172"/>
      <c r="B39" s="16"/>
      <c r="C39" s="74"/>
      <c r="D39" s="74"/>
      <c r="E39" s="74"/>
      <c r="F39" s="74"/>
      <c r="G39" s="74"/>
      <c r="H39" s="74"/>
      <c r="I39" s="74"/>
      <c r="J39" s="74"/>
      <c r="K39" s="74"/>
      <c r="L39" s="74"/>
      <c r="M39" s="173"/>
      <c r="N39" s="173"/>
      <c r="O39" s="80"/>
    </row>
    <row r="40" spans="1:15" s="23" customFormat="1">
      <c r="A40" s="14" t="s">
        <v>64</v>
      </c>
      <c r="B40" s="177">
        <f>B30*Assumptions!$B$10</f>
        <v>12750000</v>
      </c>
      <c r="C40" s="66">
        <f>C30*Assumptions!$B$10</f>
        <v>0</v>
      </c>
      <c r="D40" s="66">
        <f>D30*Assumptions!$B$10</f>
        <v>0</v>
      </c>
      <c r="E40" s="66">
        <f>E30*Assumptions!$B$10</f>
        <v>0</v>
      </c>
      <c r="F40" s="66">
        <f>F30*Assumptions!$B$10</f>
        <v>0</v>
      </c>
      <c r="G40" s="66">
        <f>G30*Assumptions!$B$10</f>
        <v>0</v>
      </c>
      <c r="H40" s="66">
        <f>H30*Assumptions!$B$10</f>
        <v>0</v>
      </c>
      <c r="I40" s="66">
        <f>I30*Assumptions!$B$10</f>
        <v>0</v>
      </c>
      <c r="J40" s="66">
        <f>J30*Assumptions!$B$10</f>
        <v>0</v>
      </c>
      <c r="K40" s="66">
        <f>K30*Assumptions!$B$10</f>
        <v>0</v>
      </c>
      <c r="L40" s="66">
        <f>L30*Assumptions!$B$10</f>
        <v>0</v>
      </c>
      <c r="M40" s="160">
        <f>M30*Assumptions!$B$10</f>
        <v>0</v>
      </c>
      <c r="N40" s="66">
        <f>SUM(B40:M40)</f>
        <v>12750000</v>
      </c>
      <c r="O40" s="81">
        <f>N40/Assumptions!$B$5</f>
        <v>3035.7142857142858</v>
      </c>
    </row>
    <row r="41" spans="1:15" s="23" customFormat="1">
      <c r="A41" s="18" t="s">
        <v>3</v>
      </c>
      <c r="B41" s="179">
        <f>-B30*Assumptions!$B$11</f>
        <v>-11050000</v>
      </c>
      <c r="C41" s="67">
        <f>-C30*Assumptions!$B$11</f>
        <v>0</v>
      </c>
      <c r="D41" s="67">
        <f>-D30*Assumptions!$B$11</f>
        <v>0</v>
      </c>
      <c r="E41" s="67">
        <f>-E30*Assumptions!$B$11</f>
        <v>0</v>
      </c>
      <c r="F41" s="67">
        <f>-F30*Assumptions!$B$11</f>
        <v>0</v>
      </c>
      <c r="G41" s="67">
        <f>-G30*Assumptions!$B$11</f>
        <v>0</v>
      </c>
      <c r="H41" s="67">
        <f>-H30*Assumptions!$B$11</f>
        <v>0</v>
      </c>
      <c r="I41" s="67">
        <f>-I30*Assumptions!$B$11</f>
        <v>0</v>
      </c>
      <c r="J41" s="67">
        <f>-J30*Assumptions!$B$11</f>
        <v>0</v>
      </c>
      <c r="K41" s="67">
        <f>-K30*Assumptions!$B$11</f>
        <v>0</v>
      </c>
      <c r="L41" s="67">
        <f>-L30*Assumptions!$B$11</f>
        <v>0</v>
      </c>
      <c r="M41" s="68">
        <f>-M30*Assumptions!$B$11</f>
        <v>0</v>
      </c>
      <c r="N41" s="67">
        <f>SUM(B41:M41)</f>
        <v>-11050000</v>
      </c>
      <c r="O41" s="82">
        <f>N41/Assumptions!$B$5</f>
        <v>-2630.9523809523807</v>
      </c>
    </row>
    <row r="42" spans="1:15">
      <c r="A42" s="39" t="s">
        <v>4</v>
      </c>
      <c r="B42" s="72">
        <f>SUM(B40:B41)</f>
        <v>1700000</v>
      </c>
      <c r="C42" s="69">
        <f t="shared" ref="C42" si="24">SUM(C40:C41)</f>
        <v>0</v>
      </c>
      <c r="D42" s="69">
        <f t="shared" ref="D42" si="25">SUM(D40:D41)</f>
        <v>0</v>
      </c>
      <c r="E42" s="69">
        <f t="shared" ref="E42" si="26">SUM(E40:E41)</f>
        <v>0</v>
      </c>
      <c r="F42" s="69">
        <f t="shared" ref="F42" si="27">SUM(F40:F41)</f>
        <v>0</v>
      </c>
      <c r="G42" s="69">
        <f t="shared" ref="G42" si="28">SUM(G40:G41)</f>
        <v>0</v>
      </c>
      <c r="H42" s="69">
        <f t="shared" ref="H42" si="29">SUM(H40:H41)</f>
        <v>0</v>
      </c>
      <c r="I42" s="69">
        <f t="shared" ref="I42" si="30">SUM(I40:I41)</f>
        <v>0</v>
      </c>
      <c r="J42" s="69">
        <f t="shared" ref="J42" si="31">SUM(J40:J41)</f>
        <v>0</v>
      </c>
      <c r="K42" s="69">
        <f t="shared" ref="K42" si="32">SUM(K40:K41)</f>
        <v>0</v>
      </c>
      <c r="L42" s="69">
        <f t="shared" ref="L42" si="33">SUM(L40:L41)</f>
        <v>0</v>
      </c>
      <c r="M42" s="73">
        <f t="shared" ref="M42" si="34">SUM(M40:M41)</f>
        <v>0</v>
      </c>
      <c r="N42" s="71">
        <f>SUM(B42:M42)</f>
        <v>1700000</v>
      </c>
      <c r="O42" s="81">
        <f>N42/Assumptions!$B$5</f>
        <v>404.76190476190476</v>
      </c>
    </row>
    <row r="43" spans="1:15">
      <c r="A43" s="13"/>
      <c r="B43" s="72"/>
      <c r="C43" s="69"/>
      <c r="D43" s="69"/>
      <c r="E43" s="69"/>
      <c r="F43" s="69"/>
      <c r="G43" s="69"/>
      <c r="H43" s="69"/>
      <c r="I43" s="69"/>
      <c r="J43" s="69"/>
      <c r="K43" s="69"/>
      <c r="L43" s="69"/>
      <c r="M43" s="73"/>
      <c r="N43" s="73"/>
      <c r="O43" s="164"/>
    </row>
    <row r="44" spans="1:15">
      <c r="A44" s="16" t="s">
        <v>10</v>
      </c>
      <c r="B44" s="55">
        <f>IF(B40=0,"",B42/B40)</f>
        <v>0.13333333333333333</v>
      </c>
      <c r="C44" s="56" t="str">
        <f t="shared" ref="C44:M44" si="35">IF(C40=0,"",C42/C40)</f>
        <v/>
      </c>
      <c r="D44" s="56" t="str">
        <f t="shared" si="35"/>
        <v/>
      </c>
      <c r="E44" s="56" t="str">
        <f t="shared" si="35"/>
        <v/>
      </c>
      <c r="F44" s="56" t="str">
        <f t="shared" si="35"/>
        <v/>
      </c>
      <c r="G44" s="56" t="str">
        <f t="shared" si="35"/>
        <v/>
      </c>
      <c r="H44" s="56" t="str">
        <f t="shared" si="35"/>
        <v/>
      </c>
      <c r="I44" s="56" t="str">
        <f t="shared" si="35"/>
        <v/>
      </c>
      <c r="J44" s="56" t="str">
        <f t="shared" si="35"/>
        <v/>
      </c>
      <c r="K44" s="56" t="str">
        <f t="shared" si="35"/>
        <v/>
      </c>
      <c r="L44" s="56" t="str">
        <f t="shared" si="35"/>
        <v/>
      </c>
      <c r="M44" s="57" t="str">
        <f t="shared" si="35"/>
        <v/>
      </c>
      <c r="N44" s="57">
        <f>IF(N40=0,"",N42/N40)</f>
        <v>0.13333333333333333</v>
      </c>
      <c r="O44" s="164"/>
    </row>
    <row r="45" spans="1:15" s="23" customFormat="1">
      <c r="A45" s="13" t="s">
        <v>7</v>
      </c>
      <c r="B45" s="72">
        <f>IF(B30=0,"",B40/B30)</f>
        <v>150000</v>
      </c>
      <c r="C45" s="69" t="str">
        <f t="shared" ref="C45:M45" si="36">IF(C30=0,"",C40/C30)</f>
        <v/>
      </c>
      <c r="D45" s="69" t="str">
        <f t="shared" si="36"/>
        <v/>
      </c>
      <c r="E45" s="69" t="str">
        <f t="shared" si="36"/>
        <v/>
      </c>
      <c r="F45" s="69" t="str">
        <f t="shared" si="36"/>
        <v/>
      </c>
      <c r="G45" s="69" t="str">
        <f t="shared" si="36"/>
        <v/>
      </c>
      <c r="H45" s="69" t="str">
        <f t="shared" si="36"/>
        <v/>
      </c>
      <c r="I45" s="69" t="str">
        <f t="shared" si="36"/>
        <v/>
      </c>
      <c r="J45" s="69" t="str">
        <f t="shared" si="36"/>
        <v/>
      </c>
      <c r="K45" s="69" t="str">
        <f t="shared" si="36"/>
        <v/>
      </c>
      <c r="L45" s="69" t="str">
        <f t="shared" si="36"/>
        <v/>
      </c>
      <c r="M45" s="73" t="str">
        <f t="shared" si="36"/>
        <v/>
      </c>
      <c r="N45" s="73">
        <f>IF(N30=0,"",N40/N30)</f>
        <v>150000</v>
      </c>
      <c r="O45" s="81">
        <f>N45/Assumptions!$B$5</f>
        <v>35.714285714285715</v>
      </c>
    </row>
    <row r="46" spans="1:15" s="23" customFormat="1">
      <c r="A46" s="18" t="s">
        <v>5</v>
      </c>
      <c r="B46" s="179">
        <f>IF(B30=0,"",B42/B30)</f>
        <v>20000</v>
      </c>
      <c r="C46" s="67" t="str">
        <f t="shared" ref="C46:M46" si="37">IF(C30=0,"",C42/C30)</f>
        <v/>
      </c>
      <c r="D46" s="67" t="str">
        <f t="shared" si="37"/>
        <v/>
      </c>
      <c r="E46" s="67" t="str">
        <f t="shared" si="37"/>
        <v/>
      </c>
      <c r="F46" s="67" t="str">
        <f t="shared" si="37"/>
        <v/>
      </c>
      <c r="G46" s="67" t="str">
        <f t="shared" si="37"/>
        <v/>
      </c>
      <c r="H46" s="67" t="str">
        <f t="shared" si="37"/>
        <v/>
      </c>
      <c r="I46" s="67" t="str">
        <f t="shared" si="37"/>
        <v/>
      </c>
      <c r="J46" s="67" t="str">
        <f t="shared" si="37"/>
        <v/>
      </c>
      <c r="K46" s="67" t="str">
        <f t="shared" si="37"/>
        <v/>
      </c>
      <c r="L46" s="67" t="str">
        <f t="shared" si="37"/>
        <v/>
      </c>
      <c r="M46" s="68" t="str">
        <f t="shared" si="37"/>
        <v/>
      </c>
      <c r="N46" s="68">
        <f>IF(N30=0,"",N42/N30)</f>
        <v>20000</v>
      </c>
      <c r="O46" s="81">
        <f>N46/Assumptions!$B$5</f>
        <v>4.7619047619047619</v>
      </c>
    </row>
    <row r="47" spans="1:15">
      <c r="B47" s="165"/>
      <c r="C47" s="166"/>
      <c r="D47" s="166"/>
      <c r="E47" s="166"/>
      <c r="F47" s="166"/>
      <c r="G47" s="166"/>
      <c r="H47" s="166"/>
      <c r="I47" s="166"/>
      <c r="J47" s="166"/>
      <c r="K47" s="166"/>
      <c r="L47" s="166"/>
      <c r="M47" s="167"/>
      <c r="N47" s="167"/>
      <c r="O47" s="81"/>
    </row>
    <row r="48" spans="1:15" s="2" customFormat="1">
      <c r="A48" s="13" t="s">
        <v>6</v>
      </c>
      <c r="B48" s="72">
        <f>-(B32+B40)*Assumptions!$B$14</f>
        <v>-1875000</v>
      </c>
      <c r="C48" s="69">
        <f>-(C32+C40)*Assumptions!$B$14</f>
        <v>0</v>
      </c>
      <c r="D48" s="69">
        <f>-(D32+D40)*Assumptions!$B$14</f>
        <v>0</v>
      </c>
      <c r="E48" s="69">
        <f>-(E32+E40)*Assumptions!$B$14</f>
        <v>0</v>
      </c>
      <c r="F48" s="69">
        <f>-(F32+F40)*Assumptions!$B$14</f>
        <v>0</v>
      </c>
      <c r="G48" s="69">
        <f>-(G32+G40)*Assumptions!$B$14</f>
        <v>0</v>
      </c>
      <c r="H48" s="69">
        <f>-(H32+H40)*Assumptions!$B$14</f>
        <v>0</v>
      </c>
      <c r="I48" s="69">
        <f>-(I32+I40)*Assumptions!$B$14</f>
        <v>0</v>
      </c>
      <c r="J48" s="69">
        <f>-(J32+J40)*Assumptions!$B$14</f>
        <v>0</v>
      </c>
      <c r="K48" s="69">
        <f>-(K32+K40)*Assumptions!$B$14</f>
        <v>0</v>
      </c>
      <c r="L48" s="69">
        <f>-(L32+L40)*Assumptions!$B$14</f>
        <v>0</v>
      </c>
      <c r="M48" s="73">
        <f>-(M32+M40)*Assumptions!$B$14</f>
        <v>0</v>
      </c>
      <c r="N48" s="73">
        <f>SUM(B48:M48)</f>
        <v>-1875000</v>
      </c>
      <c r="O48" s="81">
        <f>N48/Assumptions!$B$5</f>
        <v>-446.42857142857144</v>
      </c>
    </row>
    <row r="49" spans="1:15">
      <c r="A49" s="18"/>
      <c r="B49" s="72"/>
      <c r="C49" s="69"/>
      <c r="D49" s="69"/>
      <c r="E49" s="69"/>
      <c r="F49" s="69"/>
      <c r="G49" s="69"/>
      <c r="H49" s="69"/>
      <c r="I49" s="69"/>
      <c r="J49" s="69"/>
      <c r="K49" s="69"/>
      <c r="L49" s="69"/>
      <c r="M49" s="73"/>
      <c r="N49" s="68"/>
      <c r="O49" s="81"/>
    </row>
    <row r="50" spans="1:15" ht="13.5" thickBot="1">
      <c r="A50" s="91" t="s">
        <v>9</v>
      </c>
      <c r="B50" s="180">
        <f>B34+B42+B48</f>
        <v>825000</v>
      </c>
      <c r="C50" s="70">
        <f t="shared" ref="C50:M50" si="38">C34+C42+C48</f>
        <v>0</v>
      </c>
      <c r="D50" s="70">
        <f t="shared" si="38"/>
        <v>0</v>
      </c>
      <c r="E50" s="70">
        <f t="shared" si="38"/>
        <v>0</v>
      </c>
      <c r="F50" s="70">
        <f t="shared" si="38"/>
        <v>0</v>
      </c>
      <c r="G50" s="70">
        <f t="shared" si="38"/>
        <v>0</v>
      </c>
      <c r="H50" s="70">
        <f t="shared" si="38"/>
        <v>0</v>
      </c>
      <c r="I50" s="70">
        <f t="shared" si="38"/>
        <v>0</v>
      </c>
      <c r="J50" s="70">
        <f t="shared" si="38"/>
        <v>0</v>
      </c>
      <c r="K50" s="70">
        <f t="shared" si="38"/>
        <v>0</v>
      </c>
      <c r="L50" s="70">
        <f t="shared" si="38"/>
        <v>0</v>
      </c>
      <c r="M50" s="174">
        <f t="shared" si="38"/>
        <v>0</v>
      </c>
      <c r="N50" s="174">
        <f>SUM(B50:M50)</f>
        <v>825000</v>
      </c>
      <c r="O50" s="83">
        <f>N50/Assumptions!$B$5</f>
        <v>196.42857142857142</v>
      </c>
    </row>
    <row r="51" spans="1:15" ht="13.5" thickTop="1">
      <c r="A51" s="92" t="s">
        <v>10</v>
      </c>
      <c r="B51" s="181">
        <f>IF(B32+B40=0,"",B50/(B32+B40))</f>
        <v>4.3999999999999997E-2</v>
      </c>
      <c r="C51" s="58" t="str">
        <f t="shared" ref="C51" si="39">IF(C32+C40=0,"",C50/(C32+C40))</f>
        <v/>
      </c>
      <c r="D51" s="58" t="str">
        <f t="shared" ref="D51" si="40">IF(D32+D40=0,"",D50/(D32+D40))</f>
        <v/>
      </c>
      <c r="E51" s="58" t="str">
        <f t="shared" ref="E51" si="41">IF(E32+E40=0,"",E50/(E32+E40))</f>
        <v/>
      </c>
      <c r="F51" s="58" t="str">
        <f t="shared" ref="F51" si="42">IF(F32+F40=0,"",F50/(F32+F40))</f>
        <v/>
      </c>
      <c r="G51" s="58" t="str">
        <f t="shared" ref="G51" si="43">IF(G32+G40=0,"",G50/(G32+G40))</f>
        <v/>
      </c>
      <c r="H51" s="58" t="str">
        <f t="shared" ref="H51" si="44">IF(H32+H40=0,"",H50/(H32+H40))</f>
        <v/>
      </c>
      <c r="I51" s="58" t="str">
        <f t="shared" ref="I51" si="45">IF(I32+I40=0,"",I50/(I32+I40))</f>
        <v/>
      </c>
      <c r="J51" s="58" t="str">
        <f t="shared" ref="J51" si="46">IF(J32+J40=0,"",J50/(J32+J40))</f>
        <v/>
      </c>
      <c r="K51" s="58" t="str">
        <f t="shared" ref="K51" si="47">IF(K32+K40=0,"",K50/(K32+K40))</f>
        <v/>
      </c>
      <c r="L51" s="58" t="str">
        <f t="shared" ref="L51" si="48">IF(L32+L40=0,"",L50/(L32+L40))</f>
        <v/>
      </c>
      <c r="M51" s="182" t="str">
        <f t="shared" ref="M51" si="49">IF(M32+M40=0,"",M50/(M32+M40))</f>
        <v/>
      </c>
      <c r="N51" s="175">
        <f>N50/(N32+N40)</f>
        <v>4.3999999999999997E-2</v>
      </c>
      <c r="O51" s="84"/>
    </row>
    <row r="52" spans="1:15">
      <c r="A52" s="29"/>
      <c r="B52" s="59"/>
      <c r="C52" s="59"/>
      <c r="D52" s="59"/>
      <c r="E52" s="59"/>
      <c r="F52" s="59"/>
      <c r="G52" s="59"/>
      <c r="H52" s="59"/>
      <c r="I52" s="59"/>
      <c r="J52" s="59"/>
      <c r="K52" s="59"/>
      <c r="L52" s="59"/>
      <c r="M52" s="59"/>
      <c r="N52" s="59"/>
    </row>
    <row r="53" spans="1:15">
      <c r="A53" s="157" t="s">
        <v>33</v>
      </c>
      <c r="B53" s="183" t="s">
        <v>22</v>
      </c>
      <c r="C53" s="51" t="s">
        <v>23</v>
      </c>
      <c r="D53" s="51" t="s">
        <v>12</v>
      </c>
      <c r="E53" s="51" t="s">
        <v>13</v>
      </c>
      <c r="F53" s="51" t="s">
        <v>14</v>
      </c>
      <c r="G53" s="51" t="s">
        <v>15</v>
      </c>
      <c r="H53" s="51" t="s">
        <v>16</v>
      </c>
      <c r="I53" s="51" t="s">
        <v>17</v>
      </c>
      <c r="J53" s="51" t="s">
        <v>18</v>
      </c>
      <c r="K53" s="51" t="s">
        <v>19</v>
      </c>
      <c r="L53" s="51" t="s">
        <v>20</v>
      </c>
      <c r="M53" s="184" t="s">
        <v>21</v>
      </c>
      <c r="N53" s="162" t="s">
        <v>2</v>
      </c>
      <c r="O53" s="162" t="s">
        <v>24</v>
      </c>
    </row>
    <row r="54" spans="1:15" s="161" customFormat="1">
      <c r="A54" s="171" t="s">
        <v>61</v>
      </c>
      <c r="B54" s="176">
        <v>45</v>
      </c>
      <c r="C54" s="53"/>
      <c r="D54" s="53"/>
      <c r="E54" s="53"/>
      <c r="F54" s="53"/>
      <c r="G54" s="53"/>
      <c r="H54" s="53"/>
      <c r="I54" s="53"/>
      <c r="J54" s="53"/>
      <c r="K54" s="53"/>
      <c r="L54" s="53"/>
      <c r="M54" s="178"/>
      <c r="N54" s="65">
        <f>SUM(B54:M54)</f>
        <v>45</v>
      </c>
      <c r="O54" s="80"/>
    </row>
    <row r="55" spans="1:15">
      <c r="A55" s="172" t="s">
        <v>62</v>
      </c>
      <c r="B55" s="176">
        <v>95</v>
      </c>
      <c r="C55" s="53"/>
      <c r="D55" s="53"/>
      <c r="E55" s="53"/>
      <c r="F55" s="53"/>
      <c r="G55" s="53"/>
      <c r="H55" s="53"/>
      <c r="I55" s="53"/>
      <c r="J55" s="53"/>
      <c r="K55" s="53"/>
      <c r="L55" s="53"/>
      <c r="M55" s="178"/>
      <c r="N55" s="65">
        <f>SUM(B55:M55)</f>
        <v>95</v>
      </c>
      <c r="O55" s="80"/>
    </row>
    <row r="56" spans="1:15">
      <c r="A56" s="86"/>
      <c r="B56" s="176"/>
      <c r="C56" s="53"/>
      <c r="D56" s="53"/>
      <c r="E56" s="53"/>
      <c r="F56" s="53"/>
      <c r="G56" s="53"/>
      <c r="H56" s="53"/>
      <c r="I56" s="53"/>
      <c r="J56" s="53"/>
      <c r="K56" s="53"/>
      <c r="L56" s="53"/>
      <c r="M56" s="178"/>
      <c r="N56" s="65"/>
      <c r="O56" s="80"/>
    </row>
    <row r="57" spans="1:15" s="2" customFormat="1">
      <c r="A57" s="14" t="s">
        <v>63</v>
      </c>
      <c r="B57" s="177">
        <f>B54*Assumptions!$B$6</f>
        <v>5400000</v>
      </c>
      <c r="C57" s="66">
        <f>C54*Assumptions!$B$6</f>
        <v>0</v>
      </c>
      <c r="D57" s="66">
        <f>D54*Assumptions!$B$6</f>
        <v>0</v>
      </c>
      <c r="E57" s="66">
        <f>E54*Assumptions!$B$6</f>
        <v>0</v>
      </c>
      <c r="F57" s="66">
        <f>F54*Assumptions!$B$6</f>
        <v>0</v>
      </c>
      <c r="G57" s="66">
        <f>G54*Assumptions!$B$6</f>
        <v>0</v>
      </c>
      <c r="H57" s="66">
        <f>H54*Assumptions!$B$6</f>
        <v>0</v>
      </c>
      <c r="I57" s="66">
        <f>I54*Assumptions!$B$6</f>
        <v>0</v>
      </c>
      <c r="J57" s="66">
        <f>J54*Assumptions!$B$6</f>
        <v>0</v>
      </c>
      <c r="K57" s="66">
        <f>K54*Assumptions!$B$6</f>
        <v>0</v>
      </c>
      <c r="L57" s="66">
        <f>L54*Assumptions!$B$6</f>
        <v>0</v>
      </c>
      <c r="M57" s="160">
        <f>M54*Assumptions!$B$6</f>
        <v>0</v>
      </c>
      <c r="N57" s="66">
        <f>SUM(B57:M57)</f>
        <v>5400000</v>
      </c>
      <c r="O57" s="81">
        <f>N57/Assumptions!$B$5</f>
        <v>1285.7142857142858</v>
      </c>
    </row>
    <row r="58" spans="1:15" s="24" customFormat="1">
      <c r="A58" s="18" t="s">
        <v>3</v>
      </c>
      <c r="B58" s="179">
        <f>-B54*Assumptions!$B$7</f>
        <v>-4500000</v>
      </c>
      <c r="C58" s="67">
        <f>-C54*Assumptions!$B$7</f>
        <v>0</v>
      </c>
      <c r="D58" s="67">
        <f>-D54*Assumptions!$B$7</f>
        <v>0</v>
      </c>
      <c r="E58" s="67">
        <f>-E54*Assumptions!$B$7</f>
        <v>0</v>
      </c>
      <c r="F58" s="67">
        <f>-F54*Assumptions!$B$7</f>
        <v>0</v>
      </c>
      <c r="G58" s="67">
        <f>-G54*Assumptions!$B$7</f>
        <v>0</v>
      </c>
      <c r="H58" s="67">
        <f>-H54*Assumptions!$B$7</f>
        <v>0</v>
      </c>
      <c r="I58" s="67">
        <f>-I54*Assumptions!$B$7</f>
        <v>0</v>
      </c>
      <c r="J58" s="67">
        <f>-J54*Assumptions!$B$7</f>
        <v>0</v>
      </c>
      <c r="K58" s="67">
        <f>-K54*Assumptions!$B$7</f>
        <v>0</v>
      </c>
      <c r="L58" s="67">
        <f>-L54*Assumptions!$B$7</f>
        <v>0</v>
      </c>
      <c r="M58" s="68">
        <f>-M54*Assumptions!$B$7</f>
        <v>0</v>
      </c>
      <c r="N58" s="67">
        <f>SUM(B58:M58)</f>
        <v>-4500000</v>
      </c>
      <c r="O58" s="82">
        <f>N58/Assumptions!$B$5</f>
        <v>-1071.4285714285713</v>
      </c>
    </row>
    <row r="59" spans="1:15">
      <c r="A59" s="39" t="s">
        <v>4</v>
      </c>
      <c r="B59" s="72">
        <f>SUM(B57:B58)</f>
        <v>900000</v>
      </c>
      <c r="C59" s="69">
        <f t="shared" ref="C59" si="50">SUM(C57:C58)</f>
        <v>0</v>
      </c>
      <c r="D59" s="69">
        <f t="shared" ref="D59" si="51">SUM(D57:D58)</f>
        <v>0</v>
      </c>
      <c r="E59" s="69">
        <f t="shared" ref="E59" si="52">SUM(E57:E58)</f>
        <v>0</v>
      </c>
      <c r="F59" s="69">
        <f t="shared" ref="F59" si="53">SUM(F57:F58)</f>
        <v>0</v>
      </c>
      <c r="G59" s="69">
        <f t="shared" ref="G59" si="54">SUM(G57:G58)</f>
        <v>0</v>
      </c>
      <c r="H59" s="69">
        <f t="shared" ref="H59" si="55">SUM(H57:H58)</f>
        <v>0</v>
      </c>
      <c r="I59" s="69">
        <f t="shared" ref="I59" si="56">SUM(I57:I58)</f>
        <v>0</v>
      </c>
      <c r="J59" s="69">
        <f t="shared" ref="J59" si="57">SUM(J57:J58)</f>
        <v>0</v>
      </c>
      <c r="K59" s="69">
        <f t="shared" ref="K59" si="58">SUM(K57:K58)</f>
        <v>0</v>
      </c>
      <c r="L59" s="69">
        <f t="shared" ref="L59" si="59">SUM(L57:L58)</f>
        <v>0</v>
      </c>
      <c r="M59" s="73">
        <f t="shared" ref="M59" si="60">SUM(M57:M58)</f>
        <v>0</v>
      </c>
      <c r="N59" s="71">
        <f>SUM(B59:M59)</f>
        <v>900000</v>
      </c>
      <c r="O59" s="81">
        <f>N59/Assumptions!$B$5</f>
        <v>214.28571428571428</v>
      </c>
    </row>
    <row r="60" spans="1:15">
      <c r="A60" s="13"/>
      <c r="B60" s="72"/>
      <c r="C60" s="69"/>
      <c r="D60" s="69"/>
      <c r="E60" s="69"/>
      <c r="F60" s="69"/>
      <c r="G60" s="69"/>
      <c r="H60" s="69"/>
      <c r="I60" s="69"/>
      <c r="J60" s="69"/>
      <c r="K60" s="69"/>
      <c r="L60" s="69"/>
      <c r="M60" s="73"/>
      <c r="N60" s="73"/>
      <c r="O60" s="81"/>
    </row>
    <row r="61" spans="1:15" s="23" customFormat="1">
      <c r="A61" s="16" t="s">
        <v>10</v>
      </c>
      <c r="B61" s="55">
        <f>IF(B57=0,"",B59/B57)</f>
        <v>0.16666666666666666</v>
      </c>
      <c r="C61" s="56" t="str">
        <f t="shared" ref="C61:M61" si="61">IF(C57=0,"",C59/C57)</f>
        <v/>
      </c>
      <c r="D61" s="56" t="str">
        <f t="shared" si="61"/>
        <v/>
      </c>
      <c r="E61" s="56" t="str">
        <f t="shared" si="61"/>
        <v/>
      </c>
      <c r="F61" s="56" t="str">
        <f t="shared" si="61"/>
        <v/>
      </c>
      <c r="G61" s="56" t="str">
        <f t="shared" si="61"/>
        <v/>
      </c>
      <c r="H61" s="56" t="str">
        <f t="shared" si="61"/>
        <v/>
      </c>
      <c r="I61" s="56" t="str">
        <f t="shared" si="61"/>
        <v/>
      </c>
      <c r="J61" s="56" t="str">
        <f t="shared" si="61"/>
        <v/>
      </c>
      <c r="K61" s="56" t="str">
        <f t="shared" si="61"/>
        <v/>
      </c>
      <c r="L61" s="56" t="str">
        <f t="shared" si="61"/>
        <v/>
      </c>
      <c r="M61" s="57" t="str">
        <f t="shared" si="61"/>
        <v/>
      </c>
      <c r="N61" s="57">
        <f>IF(N57=0,"",N59/N57)</f>
        <v>0.16666666666666666</v>
      </c>
      <c r="O61" s="81"/>
    </row>
    <row r="62" spans="1:15" s="23" customFormat="1">
      <c r="A62" s="13" t="s">
        <v>7</v>
      </c>
      <c r="B62" s="72">
        <f>IF(B54=0,"",B57/B54)</f>
        <v>120000</v>
      </c>
      <c r="C62" s="69" t="str">
        <f t="shared" ref="C62:M62" si="62">IF(C54=0,"",C57/C54)</f>
        <v/>
      </c>
      <c r="D62" s="69" t="str">
        <f t="shared" si="62"/>
        <v/>
      </c>
      <c r="E62" s="69" t="str">
        <f t="shared" si="62"/>
        <v/>
      </c>
      <c r="F62" s="69" t="str">
        <f t="shared" si="62"/>
        <v/>
      </c>
      <c r="G62" s="69" t="str">
        <f t="shared" si="62"/>
        <v/>
      </c>
      <c r="H62" s="69" t="str">
        <f t="shared" si="62"/>
        <v/>
      </c>
      <c r="I62" s="69" t="str">
        <f t="shared" si="62"/>
        <v/>
      </c>
      <c r="J62" s="69" t="str">
        <f t="shared" si="62"/>
        <v/>
      </c>
      <c r="K62" s="69" t="str">
        <f t="shared" si="62"/>
        <v/>
      </c>
      <c r="L62" s="69" t="str">
        <f t="shared" si="62"/>
        <v/>
      </c>
      <c r="M62" s="73" t="str">
        <f t="shared" si="62"/>
        <v/>
      </c>
      <c r="N62" s="72">
        <f>IF(N54=0,"",N57/N54)</f>
        <v>120000</v>
      </c>
      <c r="O62" s="81">
        <f>N62/Assumptions!$B$5</f>
        <v>28.571428571428573</v>
      </c>
    </row>
    <row r="63" spans="1:15" s="23" customFormat="1">
      <c r="A63" s="18" t="s">
        <v>5</v>
      </c>
      <c r="B63" s="179">
        <f>IF(B54=0,"",B59/B54)</f>
        <v>20000</v>
      </c>
      <c r="C63" s="67" t="str">
        <f t="shared" ref="C63:M63" si="63">IF(C54=0,"",C59/C54)</f>
        <v/>
      </c>
      <c r="D63" s="67" t="str">
        <f t="shared" si="63"/>
        <v/>
      </c>
      <c r="E63" s="67" t="str">
        <f t="shared" si="63"/>
        <v/>
      </c>
      <c r="F63" s="67" t="str">
        <f t="shared" si="63"/>
        <v/>
      </c>
      <c r="G63" s="67" t="str">
        <f t="shared" si="63"/>
        <v/>
      </c>
      <c r="H63" s="67" t="str">
        <f t="shared" si="63"/>
        <v/>
      </c>
      <c r="I63" s="67" t="str">
        <f t="shared" si="63"/>
        <v/>
      </c>
      <c r="J63" s="67" t="str">
        <f t="shared" si="63"/>
        <v/>
      </c>
      <c r="K63" s="67" t="str">
        <f t="shared" si="63"/>
        <v/>
      </c>
      <c r="L63" s="67" t="str">
        <f t="shared" si="63"/>
        <v/>
      </c>
      <c r="M63" s="68" t="str">
        <f t="shared" si="63"/>
        <v/>
      </c>
      <c r="N63" s="179">
        <f>IF(N54=0,"",N59/N54)</f>
        <v>20000</v>
      </c>
      <c r="O63" s="81">
        <f>N63/Assumptions!$B$5</f>
        <v>4.7619047619047619</v>
      </c>
    </row>
    <row r="64" spans="1:15" s="23" customFormat="1">
      <c r="A64" s="172"/>
      <c r="B64" s="16"/>
      <c r="C64" s="74"/>
      <c r="D64" s="74"/>
      <c r="E64" s="74"/>
      <c r="F64" s="74"/>
      <c r="G64" s="74"/>
      <c r="H64" s="74"/>
      <c r="I64" s="74"/>
      <c r="J64" s="74"/>
      <c r="K64" s="74"/>
      <c r="L64" s="74"/>
      <c r="M64" s="173"/>
      <c r="N64" s="173"/>
      <c r="O64" s="80"/>
    </row>
    <row r="65" spans="1:15" s="23" customFormat="1">
      <c r="A65" s="14" t="s">
        <v>64</v>
      </c>
      <c r="B65" s="177">
        <f>B55*Assumptions!$B$10</f>
        <v>14250000</v>
      </c>
      <c r="C65" s="66">
        <f>C55*Assumptions!$B$10</f>
        <v>0</v>
      </c>
      <c r="D65" s="66">
        <f>D55*Assumptions!$B$10</f>
        <v>0</v>
      </c>
      <c r="E65" s="66">
        <f>E55*Assumptions!$B$10</f>
        <v>0</v>
      </c>
      <c r="F65" s="66">
        <f>F55*Assumptions!$B$10</f>
        <v>0</v>
      </c>
      <c r="G65" s="66">
        <f>G55*Assumptions!$B$10</f>
        <v>0</v>
      </c>
      <c r="H65" s="66">
        <f>H55*Assumptions!$B$10</f>
        <v>0</v>
      </c>
      <c r="I65" s="66">
        <f>I55*Assumptions!$B$10</f>
        <v>0</v>
      </c>
      <c r="J65" s="66">
        <f>J55*Assumptions!$B$10</f>
        <v>0</v>
      </c>
      <c r="K65" s="66">
        <f>K55*Assumptions!$B$10</f>
        <v>0</v>
      </c>
      <c r="L65" s="66">
        <f>L55*Assumptions!$B$10</f>
        <v>0</v>
      </c>
      <c r="M65" s="160">
        <f>M55*Assumptions!$B$10</f>
        <v>0</v>
      </c>
      <c r="N65" s="66">
        <f>SUM(B65:M65)</f>
        <v>14250000</v>
      </c>
      <c r="O65" s="81">
        <f>N65/Assumptions!$B$5</f>
        <v>3392.8571428571427</v>
      </c>
    </row>
    <row r="66" spans="1:15" s="23" customFormat="1">
      <c r="A66" s="18" t="s">
        <v>3</v>
      </c>
      <c r="B66" s="179">
        <f>-B55*Assumptions!$B$11</f>
        <v>-12350000</v>
      </c>
      <c r="C66" s="67">
        <f>-C55*Assumptions!$B$11</f>
        <v>0</v>
      </c>
      <c r="D66" s="67">
        <f>-D55*Assumptions!$B$11</f>
        <v>0</v>
      </c>
      <c r="E66" s="67">
        <f>-E55*Assumptions!$B$11</f>
        <v>0</v>
      </c>
      <c r="F66" s="67">
        <f>-F55*Assumptions!$B$11</f>
        <v>0</v>
      </c>
      <c r="G66" s="67">
        <f>-G55*Assumptions!$B$11</f>
        <v>0</v>
      </c>
      <c r="H66" s="67">
        <f>-H55*Assumptions!$B$11</f>
        <v>0</v>
      </c>
      <c r="I66" s="67">
        <f>-I55*Assumptions!$B$11</f>
        <v>0</v>
      </c>
      <c r="J66" s="67">
        <f>-J55*Assumptions!$B$11</f>
        <v>0</v>
      </c>
      <c r="K66" s="67">
        <f>-K55*Assumptions!$B$11</f>
        <v>0</v>
      </c>
      <c r="L66" s="67">
        <f>-L55*Assumptions!$B$11</f>
        <v>0</v>
      </c>
      <c r="M66" s="68">
        <f>-M55*Assumptions!$B$11</f>
        <v>0</v>
      </c>
      <c r="N66" s="67">
        <f>SUM(B66:M66)</f>
        <v>-12350000</v>
      </c>
      <c r="O66" s="82">
        <f>N66/Assumptions!$B$5</f>
        <v>-2940.4761904761904</v>
      </c>
    </row>
    <row r="67" spans="1:15">
      <c r="A67" s="39" t="s">
        <v>4</v>
      </c>
      <c r="B67" s="72">
        <f>SUM(B65:B66)</f>
        <v>1900000</v>
      </c>
      <c r="C67" s="69">
        <f t="shared" ref="C67" si="64">SUM(C65:C66)</f>
        <v>0</v>
      </c>
      <c r="D67" s="69">
        <f t="shared" ref="D67" si="65">SUM(D65:D66)</f>
        <v>0</v>
      </c>
      <c r="E67" s="69">
        <f t="shared" ref="E67" si="66">SUM(E65:E66)</f>
        <v>0</v>
      </c>
      <c r="F67" s="69">
        <f t="shared" ref="F67" si="67">SUM(F65:F66)</f>
        <v>0</v>
      </c>
      <c r="G67" s="69">
        <f t="shared" ref="G67" si="68">SUM(G65:G66)</f>
        <v>0</v>
      </c>
      <c r="H67" s="69">
        <f t="shared" ref="H67" si="69">SUM(H65:H66)</f>
        <v>0</v>
      </c>
      <c r="I67" s="69">
        <f t="shared" ref="I67" si="70">SUM(I65:I66)</f>
        <v>0</v>
      </c>
      <c r="J67" s="69">
        <f t="shared" ref="J67" si="71">SUM(J65:J66)</f>
        <v>0</v>
      </c>
      <c r="K67" s="69">
        <f t="shared" ref="K67" si="72">SUM(K65:K66)</f>
        <v>0</v>
      </c>
      <c r="L67" s="69">
        <f t="shared" ref="L67" si="73">SUM(L65:L66)</f>
        <v>0</v>
      </c>
      <c r="M67" s="73">
        <f t="shared" ref="M67" si="74">SUM(M65:M66)</f>
        <v>0</v>
      </c>
      <c r="N67" s="71">
        <f>SUM(B67:M67)</f>
        <v>1900000</v>
      </c>
      <c r="O67" s="81">
        <f>N67/Assumptions!$B$5</f>
        <v>452.38095238095241</v>
      </c>
    </row>
    <row r="68" spans="1:15">
      <c r="A68" s="13"/>
      <c r="B68" s="72"/>
      <c r="C68" s="69"/>
      <c r="D68" s="69"/>
      <c r="E68" s="69"/>
      <c r="F68" s="69"/>
      <c r="G68" s="69"/>
      <c r="H68" s="69"/>
      <c r="I68" s="69"/>
      <c r="J68" s="69"/>
      <c r="K68" s="69"/>
      <c r="L68" s="69"/>
      <c r="M68" s="73"/>
      <c r="N68" s="73"/>
      <c r="O68" s="164"/>
    </row>
    <row r="69" spans="1:15">
      <c r="A69" s="16" t="s">
        <v>10</v>
      </c>
      <c r="B69" s="55">
        <f>IF(B65=0,"",B67/B65)</f>
        <v>0.13333333333333333</v>
      </c>
      <c r="C69" s="56" t="str">
        <f t="shared" ref="C69:M69" si="75">IF(C65=0,"",C67/C65)</f>
        <v/>
      </c>
      <c r="D69" s="56" t="str">
        <f t="shared" si="75"/>
        <v/>
      </c>
      <c r="E69" s="56" t="str">
        <f t="shared" si="75"/>
        <v/>
      </c>
      <c r="F69" s="56" t="str">
        <f t="shared" si="75"/>
        <v/>
      </c>
      <c r="G69" s="56" t="str">
        <f t="shared" si="75"/>
        <v/>
      </c>
      <c r="H69" s="56" t="str">
        <f t="shared" si="75"/>
        <v/>
      </c>
      <c r="I69" s="56" t="str">
        <f t="shared" si="75"/>
        <v/>
      </c>
      <c r="J69" s="56" t="str">
        <f t="shared" si="75"/>
        <v/>
      </c>
      <c r="K69" s="56" t="str">
        <f t="shared" si="75"/>
        <v/>
      </c>
      <c r="L69" s="56" t="str">
        <f t="shared" si="75"/>
        <v/>
      </c>
      <c r="M69" s="57" t="str">
        <f t="shared" si="75"/>
        <v/>
      </c>
      <c r="N69" s="57">
        <f>IF(N65=0,"",N67/N65)</f>
        <v>0.13333333333333333</v>
      </c>
      <c r="O69" s="164"/>
    </row>
    <row r="70" spans="1:15" s="23" customFormat="1">
      <c r="A70" s="13" t="s">
        <v>7</v>
      </c>
      <c r="B70" s="72">
        <f>IF(B55=0,"",B65/B55)</f>
        <v>150000</v>
      </c>
      <c r="C70" s="69" t="str">
        <f t="shared" ref="C70:M70" si="76">IF(C55=0,"",C65/C55)</f>
        <v/>
      </c>
      <c r="D70" s="69" t="str">
        <f t="shared" si="76"/>
        <v/>
      </c>
      <c r="E70" s="69" t="str">
        <f t="shared" si="76"/>
        <v/>
      </c>
      <c r="F70" s="69" t="str">
        <f t="shared" si="76"/>
        <v/>
      </c>
      <c r="G70" s="69" t="str">
        <f t="shared" si="76"/>
        <v/>
      </c>
      <c r="H70" s="69" t="str">
        <f t="shared" si="76"/>
        <v/>
      </c>
      <c r="I70" s="69" t="str">
        <f t="shared" si="76"/>
        <v/>
      </c>
      <c r="J70" s="69" t="str">
        <f t="shared" si="76"/>
        <v/>
      </c>
      <c r="K70" s="69" t="str">
        <f t="shared" si="76"/>
        <v/>
      </c>
      <c r="L70" s="69" t="str">
        <f t="shared" si="76"/>
        <v/>
      </c>
      <c r="M70" s="73" t="str">
        <f t="shared" si="76"/>
        <v/>
      </c>
      <c r="N70" s="73">
        <f>IF(N55=0,"",N65/N55)</f>
        <v>150000</v>
      </c>
      <c r="O70" s="81">
        <f>N70/Assumptions!$B$5</f>
        <v>35.714285714285715</v>
      </c>
    </row>
    <row r="71" spans="1:15" s="23" customFormat="1">
      <c r="A71" s="18" t="s">
        <v>5</v>
      </c>
      <c r="B71" s="179">
        <f>IF(B55=0,"",B67/B55)</f>
        <v>20000</v>
      </c>
      <c r="C71" s="67" t="str">
        <f t="shared" ref="C71:M71" si="77">IF(C55=0,"",C67/C55)</f>
        <v/>
      </c>
      <c r="D71" s="67" t="str">
        <f t="shared" si="77"/>
        <v/>
      </c>
      <c r="E71" s="67" t="str">
        <f t="shared" si="77"/>
        <v/>
      </c>
      <c r="F71" s="67" t="str">
        <f t="shared" si="77"/>
        <v/>
      </c>
      <c r="G71" s="67" t="str">
        <f t="shared" si="77"/>
        <v/>
      </c>
      <c r="H71" s="67" t="str">
        <f t="shared" si="77"/>
        <v/>
      </c>
      <c r="I71" s="67" t="str">
        <f t="shared" si="77"/>
        <v/>
      </c>
      <c r="J71" s="67" t="str">
        <f t="shared" si="77"/>
        <v/>
      </c>
      <c r="K71" s="67" t="str">
        <f t="shared" si="77"/>
        <v/>
      </c>
      <c r="L71" s="67" t="str">
        <f t="shared" si="77"/>
        <v/>
      </c>
      <c r="M71" s="68" t="str">
        <f t="shared" si="77"/>
        <v/>
      </c>
      <c r="N71" s="68">
        <f>IF(N55=0,"",N67/N55)</f>
        <v>20000</v>
      </c>
      <c r="O71" s="81">
        <f>N71/Assumptions!$B$5</f>
        <v>4.7619047619047619</v>
      </c>
    </row>
    <row r="72" spans="1:15">
      <c r="B72" s="165"/>
      <c r="C72" s="166"/>
      <c r="D72" s="166"/>
      <c r="E72" s="166"/>
      <c r="F72" s="166"/>
      <c r="G72" s="166"/>
      <c r="H72" s="166"/>
      <c r="I72" s="166"/>
      <c r="J72" s="166"/>
      <c r="K72" s="166"/>
      <c r="L72" s="166"/>
      <c r="M72" s="167"/>
      <c r="N72" s="167"/>
      <c r="O72" s="81"/>
    </row>
    <row r="73" spans="1:15" s="2" customFormat="1">
      <c r="A73" s="13" t="s">
        <v>6</v>
      </c>
      <c r="B73" s="72">
        <f>-(B57+B65)*Assumptions!$B$14</f>
        <v>-1965000</v>
      </c>
      <c r="C73" s="69">
        <f>-(C57+C65)*Assumptions!$B$14</f>
        <v>0</v>
      </c>
      <c r="D73" s="69">
        <f>-(D57+D65)*Assumptions!$B$14</f>
        <v>0</v>
      </c>
      <c r="E73" s="69">
        <f>-(E57+E65)*Assumptions!$B$14</f>
        <v>0</v>
      </c>
      <c r="F73" s="69">
        <f>-(F57+F65)*Assumptions!$B$14</f>
        <v>0</v>
      </c>
      <c r="G73" s="69">
        <f>-(G57+G65)*Assumptions!$B$14</f>
        <v>0</v>
      </c>
      <c r="H73" s="69">
        <f>-(H57+H65)*Assumptions!$B$14</f>
        <v>0</v>
      </c>
      <c r="I73" s="69">
        <f>-(I57+I65)*Assumptions!$B$14</f>
        <v>0</v>
      </c>
      <c r="J73" s="69">
        <f>-(J57+J65)*Assumptions!$B$14</f>
        <v>0</v>
      </c>
      <c r="K73" s="69">
        <f>-(K57+K65)*Assumptions!$B$14</f>
        <v>0</v>
      </c>
      <c r="L73" s="69">
        <f>-(L57+L65)*Assumptions!$B$14</f>
        <v>0</v>
      </c>
      <c r="M73" s="73">
        <f>-(M57+M65)*Assumptions!$B$14</f>
        <v>0</v>
      </c>
      <c r="N73" s="73">
        <f>SUM(B73:M73)</f>
        <v>-1965000</v>
      </c>
      <c r="O73" s="81">
        <f>N73/Assumptions!$B$5</f>
        <v>-467.85714285714283</v>
      </c>
    </row>
    <row r="74" spans="1:15">
      <c r="A74" s="18"/>
      <c r="B74" s="72"/>
      <c r="C74" s="69"/>
      <c r="D74" s="69"/>
      <c r="E74" s="69"/>
      <c r="F74" s="69"/>
      <c r="G74" s="69"/>
      <c r="H74" s="69"/>
      <c r="I74" s="69"/>
      <c r="J74" s="69"/>
      <c r="K74" s="69"/>
      <c r="L74" s="69"/>
      <c r="M74" s="73"/>
      <c r="N74" s="68"/>
      <c r="O74" s="81"/>
    </row>
    <row r="75" spans="1:15" ht="13.5" thickBot="1">
      <c r="A75" s="91" t="s">
        <v>9</v>
      </c>
      <c r="B75" s="180">
        <f>B59+B67+B73</f>
        <v>835000</v>
      </c>
      <c r="C75" s="70">
        <f t="shared" ref="C75:M75" si="78">C59+C67+C73</f>
        <v>0</v>
      </c>
      <c r="D75" s="70">
        <f t="shared" si="78"/>
        <v>0</v>
      </c>
      <c r="E75" s="70">
        <f t="shared" si="78"/>
        <v>0</v>
      </c>
      <c r="F75" s="70">
        <f t="shared" si="78"/>
        <v>0</v>
      </c>
      <c r="G75" s="70">
        <f t="shared" si="78"/>
        <v>0</v>
      </c>
      <c r="H75" s="70">
        <f t="shared" si="78"/>
        <v>0</v>
      </c>
      <c r="I75" s="70">
        <f t="shared" si="78"/>
        <v>0</v>
      </c>
      <c r="J75" s="70">
        <f t="shared" si="78"/>
        <v>0</v>
      </c>
      <c r="K75" s="70">
        <f t="shared" si="78"/>
        <v>0</v>
      </c>
      <c r="L75" s="70">
        <f t="shared" si="78"/>
        <v>0</v>
      </c>
      <c r="M75" s="174">
        <f t="shared" si="78"/>
        <v>0</v>
      </c>
      <c r="N75" s="174">
        <f>SUM(B75:M75)</f>
        <v>835000</v>
      </c>
      <c r="O75" s="83">
        <f>N75/Assumptions!$B$5</f>
        <v>198.8095238095238</v>
      </c>
    </row>
    <row r="76" spans="1:15" ht="13.5" thickTop="1">
      <c r="A76" s="92" t="s">
        <v>10</v>
      </c>
      <c r="B76" s="181">
        <f>IF(B57+B65=0,"",B75/(B57+B65))</f>
        <v>4.2493638676844782E-2</v>
      </c>
      <c r="C76" s="58" t="str">
        <f t="shared" ref="C76" si="79">IF(C57+C65=0,"",C75/(C57+C65))</f>
        <v/>
      </c>
      <c r="D76" s="58" t="str">
        <f t="shared" ref="D76" si="80">IF(D57+D65=0,"",D75/(D57+D65))</f>
        <v/>
      </c>
      <c r="E76" s="58" t="str">
        <f t="shared" ref="E76" si="81">IF(E57+E65=0,"",E75/(E57+E65))</f>
        <v/>
      </c>
      <c r="F76" s="58" t="str">
        <f t="shared" ref="F76" si="82">IF(F57+F65=0,"",F75/(F57+F65))</f>
        <v/>
      </c>
      <c r="G76" s="58" t="str">
        <f t="shared" ref="G76" si="83">IF(G57+G65=0,"",G75/(G57+G65))</f>
        <v/>
      </c>
      <c r="H76" s="58" t="str">
        <f t="shared" ref="H76" si="84">IF(H57+H65=0,"",H75/(H57+H65))</f>
        <v/>
      </c>
      <c r="I76" s="58" t="str">
        <f t="shared" ref="I76" si="85">IF(I57+I65=0,"",I75/(I57+I65))</f>
        <v/>
      </c>
      <c r="J76" s="58" t="str">
        <f t="shared" ref="J76" si="86">IF(J57+J65=0,"",J75/(J57+J65))</f>
        <v/>
      </c>
      <c r="K76" s="58" t="str">
        <f t="shared" ref="K76" si="87">IF(K57+K65=0,"",K75/(K57+K65))</f>
        <v/>
      </c>
      <c r="L76" s="58" t="str">
        <f t="shared" ref="L76" si="88">IF(L57+L65=0,"",L75/(L57+L65))</f>
        <v/>
      </c>
      <c r="M76" s="182" t="str">
        <f t="shared" ref="M76" si="89">IF(M57+M65=0,"",M75/(M57+M65))</f>
        <v/>
      </c>
      <c r="N76" s="175">
        <f>N75/(N57+N65)</f>
        <v>4.2493638676844782E-2</v>
      </c>
      <c r="O76" s="84"/>
    </row>
    <row r="77" spans="1:15">
      <c r="A77" s="29"/>
      <c r="B77" s="59"/>
      <c r="C77" s="59"/>
      <c r="D77" s="59"/>
      <c r="E77" s="59"/>
      <c r="F77" s="59"/>
      <c r="G77" s="59"/>
      <c r="H77" s="59"/>
      <c r="I77" s="59"/>
      <c r="J77" s="59"/>
      <c r="K77" s="59"/>
      <c r="L77" s="59"/>
      <c r="M77" s="59"/>
      <c r="N77" s="59"/>
    </row>
    <row r="78" spans="1:15">
      <c r="A78" s="157" t="s">
        <v>34</v>
      </c>
      <c r="B78" s="183" t="s">
        <v>22</v>
      </c>
      <c r="C78" s="51" t="s">
        <v>23</v>
      </c>
      <c r="D78" s="51" t="s">
        <v>12</v>
      </c>
      <c r="E78" s="51" t="s">
        <v>13</v>
      </c>
      <c r="F78" s="51" t="s">
        <v>14</v>
      </c>
      <c r="G78" s="51" t="s">
        <v>15</v>
      </c>
      <c r="H78" s="51" t="s">
        <v>16</v>
      </c>
      <c r="I78" s="51" t="s">
        <v>17</v>
      </c>
      <c r="J78" s="51" t="s">
        <v>18</v>
      </c>
      <c r="K78" s="51" t="s">
        <v>19</v>
      </c>
      <c r="L78" s="51" t="s">
        <v>20</v>
      </c>
      <c r="M78" s="184" t="s">
        <v>21</v>
      </c>
      <c r="N78" s="162" t="s">
        <v>2</v>
      </c>
      <c r="O78" s="162" t="s">
        <v>24</v>
      </c>
    </row>
    <row r="79" spans="1:15" s="161" customFormat="1">
      <c r="A79" s="171" t="s">
        <v>61</v>
      </c>
      <c r="B79" s="176">
        <v>78</v>
      </c>
      <c r="C79" s="53"/>
      <c r="D79" s="53"/>
      <c r="E79" s="53"/>
      <c r="F79" s="53"/>
      <c r="G79" s="53"/>
      <c r="H79" s="53"/>
      <c r="I79" s="53"/>
      <c r="J79" s="53"/>
      <c r="K79" s="53"/>
      <c r="L79" s="53"/>
      <c r="M79" s="178"/>
      <c r="N79" s="65">
        <f>SUM(B79:M79)</f>
        <v>78</v>
      </c>
      <c r="O79" s="80"/>
    </row>
    <row r="80" spans="1:15">
      <c r="A80" s="172" t="s">
        <v>62</v>
      </c>
      <c r="B80" s="176">
        <v>110</v>
      </c>
      <c r="C80" s="53"/>
      <c r="D80" s="53"/>
      <c r="E80" s="53"/>
      <c r="F80" s="53"/>
      <c r="G80" s="53"/>
      <c r="H80" s="53"/>
      <c r="I80" s="53"/>
      <c r="J80" s="53"/>
      <c r="K80" s="53"/>
      <c r="L80" s="53"/>
      <c r="M80" s="178"/>
      <c r="N80" s="65">
        <f>SUM(B80:M80)</f>
        <v>110</v>
      </c>
      <c r="O80" s="80"/>
    </row>
    <row r="81" spans="1:15">
      <c r="A81" s="86"/>
      <c r="B81" s="176"/>
      <c r="C81" s="53"/>
      <c r="D81" s="53"/>
      <c r="E81" s="53"/>
      <c r="F81" s="53"/>
      <c r="G81" s="53"/>
      <c r="H81" s="53"/>
      <c r="I81" s="53"/>
      <c r="J81" s="53"/>
      <c r="K81" s="53"/>
      <c r="L81" s="53"/>
      <c r="M81" s="178"/>
      <c r="N81" s="65"/>
      <c r="O81" s="80"/>
    </row>
    <row r="82" spans="1:15" s="2" customFormat="1">
      <c r="A82" s="14" t="s">
        <v>63</v>
      </c>
      <c r="B82" s="177">
        <f>B79*Assumptions!$B$6</f>
        <v>9360000</v>
      </c>
      <c r="C82" s="66">
        <f>C79*Assumptions!$B$6</f>
        <v>0</v>
      </c>
      <c r="D82" s="66">
        <f>D79*Assumptions!$B$6</f>
        <v>0</v>
      </c>
      <c r="E82" s="66">
        <f>E79*Assumptions!$B$6</f>
        <v>0</v>
      </c>
      <c r="F82" s="66">
        <f>F79*Assumptions!$B$6</f>
        <v>0</v>
      </c>
      <c r="G82" s="66">
        <f>G79*Assumptions!$B$6</f>
        <v>0</v>
      </c>
      <c r="H82" s="66">
        <f>H79*Assumptions!$B$6</f>
        <v>0</v>
      </c>
      <c r="I82" s="66">
        <f>I79*Assumptions!$B$6</f>
        <v>0</v>
      </c>
      <c r="J82" s="66">
        <f>J79*Assumptions!$B$6</f>
        <v>0</v>
      </c>
      <c r="K82" s="66">
        <f>K79*Assumptions!$B$6</f>
        <v>0</v>
      </c>
      <c r="L82" s="66">
        <f>L79*Assumptions!$B$6</f>
        <v>0</v>
      </c>
      <c r="M82" s="160">
        <f>M79*Assumptions!$B$6</f>
        <v>0</v>
      </c>
      <c r="N82" s="66">
        <f>SUM(B82:M82)</f>
        <v>9360000</v>
      </c>
      <c r="O82" s="81">
        <f>N82/Assumptions!$B$5</f>
        <v>2228.5714285714284</v>
      </c>
    </row>
    <row r="83" spans="1:15" s="24" customFormat="1">
      <c r="A83" s="18" t="s">
        <v>3</v>
      </c>
      <c r="B83" s="179">
        <f>-B79*Assumptions!$B$7</f>
        <v>-7800000</v>
      </c>
      <c r="C83" s="67">
        <f>-C79*Assumptions!$B$7</f>
        <v>0</v>
      </c>
      <c r="D83" s="67">
        <f>-D79*Assumptions!$B$7</f>
        <v>0</v>
      </c>
      <c r="E83" s="67">
        <f>-E79*Assumptions!$B$7</f>
        <v>0</v>
      </c>
      <c r="F83" s="67">
        <f>-F79*Assumptions!$B$7</f>
        <v>0</v>
      </c>
      <c r="G83" s="67">
        <f>-G79*Assumptions!$B$7</f>
        <v>0</v>
      </c>
      <c r="H83" s="67">
        <f>-H79*Assumptions!$B$7</f>
        <v>0</v>
      </c>
      <c r="I83" s="67">
        <f>-I79*Assumptions!$B$7</f>
        <v>0</v>
      </c>
      <c r="J83" s="67">
        <f>-J79*Assumptions!$B$7</f>
        <v>0</v>
      </c>
      <c r="K83" s="67">
        <f>-K79*Assumptions!$B$7</f>
        <v>0</v>
      </c>
      <c r="L83" s="67">
        <f>-L79*Assumptions!$B$7</f>
        <v>0</v>
      </c>
      <c r="M83" s="68">
        <f>-M79*Assumptions!$B$7</f>
        <v>0</v>
      </c>
      <c r="N83" s="67">
        <f>SUM(B83:M83)</f>
        <v>-7800000</v>
      </c>
      <c r="O83" s="82">
        <f>N83/Assumptions!$B$5</f>
        <v>-1857.1428571428571</v>
      </c>
    </row>
    <row r="84" spans="1:15">
      <c r="A84" s="39" t="s">
        <v>4</v>
      </c>
      <c r="B84" s="72">
        <f>SUM(B82:B83)</f>
        <v>1560000</v>
      </c>
      <c r="C84" s="69">
        <f t="shared" ref="C84" si="90">SUM(C82:C83)</f>
        <v>0</v>
      </c>
      <c r="D84" s="69">
        <f t="shared" ref="D84" si="91">SUM(D82:D83)</f>
        <v>0</v>
      </c>
      <c r="E84" s="69">
        <f t="shared" ref="E84" si="92">SUM(E82:E83)</f>
        <v>0</v>
      </c>
      <c r="F84" s="69">
        <f t="shared" ref="F84" si="93">SUM(F82:F83)</f>
        <v>0</v>
      </c>
      <c r="G84" s="69">
        <f t="shared" ref="G84" si="94">SUM(G82:G83)</f>
        <v>0</v>
      </c>
      <c r="H84" s="69">
        <f t="shared" ref="H84" si="95">SUM(H82:H83)</f>
        <v>0</v>
      </c>
      <c r="I84" s="69">
        <f t="shared" ref="I84" si="96">SUM(I82:I83)</f>
        <v>0</v>
      </c>
      <c r="J84" s="69">
        <f t="shared" ref="J84" si="97">SUM(J82:J83)</f>
        <v>0</v>
      </c>
      <c r="K84" s="69">
        <f t="shared" ref="K84" si="98">SUM(K82:K83)</f>
        <v>0</v>
      </c>
      <c r="L84" s="69">
        <f t="shared" ref="L84" si="99">SUM(L82:L83)</f>
        <v>0</v>
      </c>
      <c r="M84" s="73">
        <f t="shared" ref="M84" si="100">SUM(M82:M83)</f>
        <v>0</v>
      </c>
      <c r="N84" s="71">
        <f>SUM(B84:M84)</f>
        <v>1560000</v>
      </c>
      <c r="O84" s="81">
        <f>N84/Assumptions!$B$5</f>
        <v>371.42857142857144</v>
      </c>
    </row>
    <row r="85" spans="1:15">
      <c r="A85" s="13"/>
      <c r="B85" s="72"/>
      <c r="C85" s="69"/>
      <c r="D85" s="69"/>
      <c r="E85" s="69"/>
      <c r="F85" s="69"/>
      <c r="G85" s="69"/>
      <c r="H85" s="69"/>
      <c r="I85" s="69"/>
      <c r="J85" s="69"/>
      <c r="K85" s="69"/>
      <c r="L85" s="69"/>
      <c r="M85" s="73"/>
      <c r="N85" s="73"/>
      <c r="O85" s="81"/>
    </row>
    <row r="86" spans="1:15" s="23" customFormat="1">
      <c r="A86" s="16" t="s">
        <v>10</v>
      </c>
      <c r="B86" s="55">
        <f>IF(B82=0,"",B84/B82)</f>
        <v>0.16666666666666666</v>
      </c>
      <c r="C86" s="56" t="str">
        <f t="shared" ref="C86:M86" si="101">IF(C82=0,"",C84/C82)</f>
        <v/>
      </c>
      <c r="D86" s="56" t="str">
        <f t="shared" si="101"/>
        <v/>
      </c>
      <c r="E86" s="56" t="str">
        <f t="shared" si="101"/>
        <v/>
      </c>
      <c r="F86" s="56" t="str">
        <f t="shared" si="101"/>
        <v/>
      </c>
      <c r="G86" s="56" t="str">
        <f t="shared" si="101"/>
        <v/>
      </c>
      <c r="H86" s="56" t="str">
        <f t="shared" si="101"/>
        <v/>
      </c>
      <c r="I86" s="56" t="str">
        <f t="shared" si="101"/>
        <v/>
      </c>
      <c r="J86" s="56" t="str">
        <f t="shared" si="101"/>
        <v/>
      </c>
      <c r="K86" s="56" t="str">
        <f t="shared" si="101"/>
        <v/>
      </c>
      <c r="L86" s="56" t="str">
        <f t="shared" si="101"/>
        <v/>
      </c>
      <c r="M86" s="57" t="str">
        <f t="shared" si="101"/>
        <v/>
      </c>
      <c r="N86" s="57">
        <f>IF(N82=0,"",N84/N82)</f>
        <v>0.16666666666666666</v>
      </c>
      <c r="O86" s="81"/>
    </row>
    <row r="87" spans="1:15" s="23" customFormat="1">
      <c r="A87" s="13" t="s">
        <v>7</v>
      </c>
      <c r="B87" s="72">
        <f>IF(B79=0,"",B82/B79)</f>
        <v>120000</v>
      </c>
      <c r="C87" s="69" t="str">
        <f t="shared" ref="C87:M87" si="102">IF(C79=0,"",C82/C79)</f>
        <v/>
      </c>
      <c r="D87" s="69" t="str">
        <f t="shared" si="102"/>
        <v/>
      </c>
      <c r="E87" s="69" t="str">
        <f t="shared" si="102"/>
        <v/>
      </c>
      <c r="F87" s="69" t="str">
        <f t="shared" si="102"/>
        <v/>
      </c>
      <c r="G87" s="69" t="str">
        <f t="shared" si="102"/>
        <v/>
      </c>
      <c r="H87" s="69" t="str">
        <f t="shared" si="102"/>
        <v/>
      </c>
      <c r="I87" s="69" t="str">
        <f t="shared" si="102"/>
        <v/>
      </c>
      <c r="J87" s="69" t="str">
        <f t="shared" si="102"/>
        <v/>
      </c>
      <c r="K87" s="69" t="str">
        <f t="shared" si="102"/>
        <v/>
      </c>
      <c r="L87" s="69" t="str">
        <f t="shared" si="102"/>
        <v/>
      </c>
      <c r="M87" s="73" t="str">
        <f t="shared" si="102"/>
        <v/>
      </c>
      <c r="N87" s="72">
        <f>IF(N79=0,"",N82/N79)</f>
        <v>120000</v>
      </c>
      <c r="O87" s="81">
        <f>N87/Assumptions!$B$5</f>
        <v>28.571428571428573</v>
      </c>
    </row>
    <row r="88" spans="1:15" s="23" customFormat="1">
      <c r="A88" s="18" t="s">
        <v>5</v>
      </c>
      <c r="B88" s="179">
        <f>IF(B79=0,"",B84/B79)</f>
        <v>20000</v>
      </c>
      <c r="C88" s="67" t="str">
        <f t="shared" ref="C88:M88" si="103">IF(C79=0,"",C84/C79)</f>
        <v/>
      </c>
      <c r="D88" s="67" t="str">
        <f t="shared" si="103"/>
        <v/>
      </c>
      <c r="E88" s="67" t="str">
        <f t="shared" si="103"/>
        <v/>
      </c>
      <c r="F88" s="67" t="str">
        <f t="shared" si="103"/>
        <v/>
      </c>
      <c r="G88" s="67" t="str">
        <f t="shared" si="103"/>
        <v/>
      </c>
      <c r="H88" s="67" t="str">
        <f t="shared" si="103"/>
        <v/>
      </c>
      <c r="I88" s="67" t="str">
        <f t="shared" si="103"/>
        <v/>
      </c>
      <c r="J88" s="67" t="str">
        <f t="shared" si="103"/>
        <v/>
      </c>
      <c r="K88" s="67" t="str">
        <f t="shared" si="103"/>
        <v/>
      </c>
      <c r="L88" s="67" t="str">
        <f t="shared" si="103"/>
        <v/>
      </c>
      <c r="M88" s="68" t="str">
        <f t="shared" si="103"/>
        <v/>
      </c>
      <c r="N88" s="179">
        <f>IF(N79=0,"",N84/N79)</f>
        <v>20000</v>
      </c>
      <c r="O88" s="81">
        <f>N88/Assumptions!$B$5</f>
        <v>4.7619047619047619</v>
      </c>
    </row>
    <row r="89" spans="1:15" s="23" customFormat="1">
      <c r="A89" s="172"/>
      <c r="B89" s="16"/>
      <c r="C89" s="74"/>
      <c r="D89" s="74"/>
      <c r="E89" s="74"/>
      <c r="F89" s="74"/>
      <c r="G89" s="74"/>
      <c r="H89" s="74"/>
      <c r="I89" s="74"/>
      <c r="J89" s="74"/>
      <c r="K89" s="74"/>
      <c r="L89" s="74"/>
      <c r="M89" s="173"/>
      <c r="N89" s="173"/>
      <c r="O89" s="80"/>
    </row>
    <row r="90" spans="1:15" s="23" customFormat="1">
      <c r="A90" s="14" t="s">
        <v>64</v>
      </c>
      <c r="B90" s="177">
        <f>B80*Assumptions!$B$10</f>
        <v>16500000</v>
      </c>
      <c r="C90" s="66">
        <f>C80*Assumptions!$B$10</f>
        <v>0</v>
      </c>
      <c r="D90" s="66">
        <f>D80*Assumptions!$B$10</f>
        <v>0</v>
      </c>
      <c r="E90" s="66">
        <f>E80*Assumptions!$B$10</f>
        <v>0</v>
      </c>
      <c r="F90" s="66">
        <f>F80*Assumptions!$B$10</f>
        <v>0</v>
      </c>
      <c r="G90" s="66">
        <f>G80*Assumptions!$B$10</f>
        <v>0</v>
      </c>
      <c r="H90" s="66">
        <f>H80*Assumptions!$B$10</f>
        <v>0</v>
      </c>
      <c r="I90" s="66">
        <f>I80*Assumptions!$B$10</f>
        <v>0</v>
      </c>
      <c r="J90" s="66">
        <f>J80*Assumptions!$B$10</f>
        <v>0</v>
      </c>
      <c r="K90" s="66">
        <f>K80*Assumptions!$B$10</f>
        <v>0</v>
      </c>
      <c r="L90" s="66">
        <f>L80*Assumptions!$B$10</f>
        <v>0</v>
      </c>
      <c r="M90" s="160">
        <f>M80*Assumptions!$B$10</f>
        <v>0</v>
      </c>
      <c r="N90" s="66">
        <f>SUM(B90:M90)</f>
        <v>16500000</v>
      </c>
      <c r="O90" s="81">
        <f>N90/Assumptions!$B$5</f>
        <v>3928.5714285714284</v>
      </c>
    </row>
    <row r="91" spans="1:15" s="23" customFormat="1">
      <c r="A91" s="18" t="s">
        <v>3</v>
      </c>
      <c r="B91" s="179">
        <f>-B80*Assumptions!$B$11</f>
        <v>-14300000</v>
      </c>
      <c r="C91" s="67">
        <f>-C80*Assumptions!$B$11</f>
        <v>0</v>
      </c>
      <c r="D91" s="67">
        <f>-D80*Assumptions!$B$11</f>
        <v>0</v>
      </c>
      <c r="E91" s="67">
        <f>-E80*Assumptions!$B$11</f>
        <v>0</v>
      </c>
      <c r="F91" s="67">
        <f>-F80*Assumptions!$B$11</f>
        <v>0</v>
      </c>
      <c r="G91" s="67">
        <f>-G80*Assumptions!$B$11</f>
        <v>0</v>
      </c>
      <c r="H91" s="67">
        <f>-H80*Assumptions!$B$11</f>
        <v>0</v>
      </c>
      <c r="I91" s="67">
        <f>-I80*Assumptions!$B$11</f>
        <v>0</v>
      </c>
      <c r="J91" s="67">
        <f>-J80*Assumptions!$B$11</f>
        <v>0</v>
      </c>
      <c r="K91" s="67">
        <f>-K80*Assumptions!$B$11</f>
        <v>0</v>
      </c>
      <c r="L91" s="67">
        <f>-L80*Assumptions!$B$11</f>
        <v>0</v>
      </c>
      <c r="M91" s="68">
        <f>-M80*Assumptions!$B$11</f>
        <v>0</v>
      </c>
      <c r="N91" s="67">
        <f>SUM(B91:M91)</f>
        <v>-14300000</v>
      </c>
      <c r="O91" s="82">
        <f>N91/Assumptions!$B$5</f>
        <v>-3404.7619047619046</v>
      </c>
    </row>
    <row r="92" spans="1:15">
      <c r="A92" s="39" t="s">
        <v>4</v>
      </c>
      <c r="B92" s="72">
        <f>SUM(B90:B91)</f>
        <v>2200000</v>
      </c>
      <c r="C92" s="69">
        <f t="shared" ref="C92" si="104">SUM(C90:C91)</f>
        <v>0</v>
      </c>
      <c r="D92" s="69">
        <f t="shared" ref="D92" si="105">SUM(D90:D91)</f>
        <v>0</v>
      </c>
      <c r="E92" s="69">
        <f t="shared" ref="E92" si="106">SUM(E90:E91)</f>
        <v>0</v>
      </c>
      <c r="F92" s="69">
        <f t="shared" ref="F92" si="107">SUM(F90:F91)</f>
        <v>0</v>
      </c>
      <c r="G92" s="69">
        <f t="shared" ref="G92" si="108">SUM(G90:G91)</f>
        <v>0</v>
      </c>
      <c r="H92" s="69">
        <f t="shared" ref="H92" si="109">SUM(H90:H91)</f>
        <v>0</v>
      </c>
      <c r="I92" s="69">
        <f t="shared" ref="I92" si="110">SUM(I90:I91)</f>
        <v>0</v>
      </c>
      <c r="J92" s="69">
        <f t="shared" ref="J92" si="111">SUM(J90:J91)</f>
        <v>0</v>
      </c>
      <c r="K92" s="69">
        <f t="shared" ref="K92" si="112">SUM(K90:K91)</f>
        <v>0</v>
      </c>
      <c r="L92" s="69">
        <f t="shared" ref="L92" si="113">SUM(L90:L91)</f>
        <v>0</v>
      </c>
      <c r="M92" s="73">
        <f t="shared" ref="M92" si="114">SUM(M90:M91)</f>
        <v>0</v>
      </c>
      <c r="N92" s="71">
        <f>SUM(B92:M92)</f>
        <v>2200000</v>
      </c>
      <c r="O92" s="81">
        <f>N92/Assumptions!$B$5</f>
        <v>523.80952380952385</v>
      </c>
    </row>
    <row r="93" spans="1:15">
      <c r="A93" s="13"/>
      <c r="B93" s="72"/>
      <c r="C93" s="69"/>
      <c r="D93" s="69"/>
      <c r="E93" s="69"/>
      <c r="F93" s="69"/>
      <c r="G93" s="69"/>
      <c r="H93" s="69"/>
      <c r="I93" s="69"/>
      <c r="J93" s="69"/>
      <c r="K93" s="69"/>
      <c r="L93" s="69"/>
      <c r="M93" s="73"/>
      <c r="N93" s="73"/>
      <c r="O93" s="164"/>
    </row>
    <row r="94" spans="1:15">
      <c r="A94" s="16" t="s">
        <v>10</v>
      </c>
      <c r="B94" s="55">
        <f>IF(B90=0,"",B92/B90)</f>
        <v>0.13333333333333333</v>
      </c>
      <c r="C94" s="56" t="str">
        <f t="shared" ref="C94:M94" si="115">IF(C90=0,"",C92/C90)</f>
        <v/>
      </c>
      <c r="D94" s="56" t="str">
        <f t="shared" si="115"/>
        <v/>
      </c>
      <c r="E94" s="56" t="str">
        <f t="shared" si="115"/>
        <v/>
      </c>
      <c r="F94" s="56" t="str">
        <f t="shared" si="115"/>
        <v/>
      </c>
      <c r="G94" s="56" t="str">
        <f t="shared" si="115"/>
        <v/>
      </c>
      <c r="H94" s="56" t="str">
        <f t="shared" si="115"/>
        <v/>
      </c>
      <c r="I94" s="56" t="str">
        <f t="shared" si="115"/>
        <v/>
      </c>
      <c r="J94" s="56" t="str">
        <f t="shared" si="115"/>
        <v/>
      </c>
      <c r="K94" s="56" t="str">
        <f t="shared" si="115"/>
        <v/>
      </c>
      <c r="L94" s="56" t="str">
        <f t="shared" si="115"/>
        <v/>
      </c>
      <c r="M94" s="57" t="str">
        <f t="shared" si="115"/>
        <v/>
      </c>
      <c r="N94" s="57">
        <f>IF(N90=0,"",N92/N90)</f>
        <v>0.13333333333333333</v>
      </c>
      <c r="O94" s="164"/>
    </row>
    <row r="95" spans="1:15" s="23" customFormat="1">
      <c r="A95" s="13" t="s">
        <v>7</v>
      </c>
      <c r="B95" s="72">
        <f>IF(B80=0,"",B90/B80)</f>
        <v>150000</v>
      </c>
      <c r="C95" s="69" t="str">
        <f t="shared" ref="C95:M95" si="116">IF(C80=0,"",C90/C80)</f>
        <v/>
      </c>
      <c r="D95" s="69" t="str">
        <f t="shared" si="116"/>
        <v/>
      </c>
      <c r="E95" s="69" t="str">
        <f t="shared" si="116"/>
        <v/>
      </c>
      <c r="F95" s="69" t="str">
        <f t="shared" si="116"/>
        <v/>
      </c>
      <c r="G95" s="69" t="str">
        <f t="shared" si="116"/>
        <v/>
      </c>
      <c r="H95" s="69" t="str">
        <f t="shared" si="116"/>
        <v/>
      </c>
      <c r="I95" s="69" t="str">
        <f t="shared" si="116"/>
        <v/>
      </c>
      <c r="J95" s="69" t="str">
        <f t="shared" si="116"/>
        <v/>
      </c>
      <c r="K95" s="69" t="str">
        <f t="shared" si="116"/>
        <v/>
      </c>
      <c r="L95" s="69" t="str">
        <f t="shared" si="116"/>
        <v/>
      </c>
      <c r="M95" s="73" t="str">
        <f t="shared" si="116"/>
        <v/>
      </c>
      <c r="N95" s="73">
        <f>IF(N80=0,"",N90/N80)</f>
        <v>150000</v>
      </c>
      <c r="O95" s="81">
        <f>N95/Assumptions!$B$5</f>
        <v>35.714285714285715</v>
      </c>
    </row>
    <row r="96" spans="1:15" s="23" customFormat="1">
      <c r="A96" s="18" t="s">
        <v>5</v>
      </c>
      <c r="B96" s="179">
        <f>IF(B80=0,"",B92/B80)</f>
        <v>20000</v>
      </c>
      <c r="C96" s="67" t="str">
        <f t="shared" ref="C96:M96" si="117">IF(C80=0,"",C92/C80)</f>
        <v/>
      </c>
      <c r="D96" s="67" t="str">
        <f t="shared" si="117"/>
        <v/>
      </c>
      <c r="E96" s="67" t="str">
        <f t="shared" si="117"/>
        <v/>
      </c>
      <c r="F96" s="67" t="str">
        <f t="shared" si="117"/>
        <v/>
      </c>
      <c r="G96" s="67" t="str">
        <f t="shared" si="117"/>
        <v/>
      </c>
      <c r="H96" s="67" t="str">
        <f t="shared" si="117"/>
        <v/>
      </c>
      <c r="I96" s="67" t="str">
        <f t="shared" si="117"/>
        <v/>
      </c>
      <c r="J96" s="67" t="str">
        <f t="shared" si="117"/>
        <v/>
      </c>
      <c r="K96" s="67" t="str">
        <f t="shared" si="117"/>
        <v/>
      </c>
      <c r="L96" s="67" t="str">
        <f t="shared" si="117"/>
        <v/>
      </c>
      <c r="M96" s="68" t="str">
        <f t="shared" si="117"/>
        <v/>
      </c>
      <c r="N96" s="68">
        <f>IF(N80=0,"",N92/N80)</f>
        <v>20000</v>
      </c>
      <c r="O96" s="81">
        <f>N96/Assumptions!$B$5</f>
        <v>4.7619047619047619</v>
      </c>
    </row>
    <row r="97" spans="1:15">
      <c r="B97" s="165"/>
      <c r="C97" s="166"/>
      <c r="D97" s="166"/>
      <c r="E97" s="166"/>
      <c r="F97" s="166"/>
      <c r="G97" s="166"/>
      <c r="H97" s="166"/>
      <c r="I97" s="166"/>
      <c r="J97" s="166"/>
      <c r="K97" s="166"/>
      <c r="L97" s="166"/>
      <c r="M97" s="167"/>
      <c r="N97" s="167"/>
      <c r="O97" s="81"/>
    </row>
    <row r="98" spans="1:15" s="2" customFormat="1">
      <c r="A98" s="13" t="s">
        <v>6</v>
      </c>
      <c r="B98" s="72">
        <f>-(B82+B90)*Assumptions!$B$14</f>
        <v>-2586000</v>
      </c>
      <c r="C98" s="69">
        <f>-(C82+C90)*Assumptions!$B$14</f>
        <v>0</v>
      </c>
      <c r="D98" s="69">
        <f>-(D82+D90)*Assumptions!$B$14</f>
        <v>0</v>
      </c>
      <c r="E98" s="69">
        <f>-(E82+E90)*Assumptions!$B$14</f>
        <v>0</v>
      </c>
      <c r="F98" s="69">
        <f>-(F82+F90)*Assumptions!$B$14</f>
        <v>0</v>
      </c>
      <c r="G98" s="69">
        <f>-(G82+G90)*Assumptions!$B$14</f>
        <v>0</v>
      </c>
      <c r="H98" s="69">
        <f>-(H82+H90)*Assumptions!$B$14</f>
        <v>0</v>
      </c>
      <c r="I98" s="69">
        <f>-(I82+I90)*Assumptions!$B$14</f>
        <v>0</v>
      </c>
      <c r="J98" s="69">
        <f>-(J82+J90)*Assumptions!$B$14</f>
        <v>0</v>
      </c>
      <c r="K98" s="69">
        <f>-(K82+K90)*Assumptions!$B$14</f>
        <v>0</v>
      </c>
      <c r="L98" s="69">
        <f>-(L82+L90)*Assumptions!$B$14</f>
        <v>0</v>
      </c>
      <c r="M98" s="73">
        <f>-(M82+M90)*Assumptions!$B$14</f>
        <v>0</v>
      </c>
      <c r="N98" s="73">
        <f>SUM(B98:M98)</f>
        <v>-2586000</v>
      </c>
      <c r="O98" s="81">
        <f>N98/Assumptions!$B$5</f>
        <v>-615.71428571428567</v>
      </c>
    </row>
    <row r="99" spans="1:15">
      <c r="A99" s="18"/>
      <c r="B99" s="72"/>
      <c r="C99" s="69"/>
      <c r="D99" s="69"/>
      <c r="E99" s="69"/>
      <c r="F99" s="69"/>
      <c r="G99" s="69"/>
      <c r="H99" s="69"/>
      <c r="I99" s="69"/>
      <c r="J99" s="69"/>
      <c r="K99" s="69"/>
      <c r="L99" s="69"/>
      <c r="M99" s="73"/>
      <c r="N99" s="68"/>
      <c r="O99" s="81"/>
    </row>
    <row r="100" spans="1:15" ht="13.5" thickBot="1">
      <c r="A100" s="91" t="s">
        <v>9</v>
      </c>
      <c r="B100" s="180">
        <f>B84+B92+B98</f>
        <v>1174000</v>
      </c>
      <c r="C100" s="70">
        <f t="shared" ref="C100:M100" si="118">C84+C92+C98</f>
        <v>0</v>
      </c>
      <c r="D100" s="70">
        <f t="shared" si="118"/>
        <v>0</v>
      </c>
      <c r="E100" s="70">
        <f t="shared" si="118"/>
        <v>0</v>
      </c>
      <c r="F100" s="70">
        <f t="shared" si="118"/>
        <v>0</v>
      </c>
      <c r="G100" s="70">
        <f t="shared" si="118"/>
        <v>0</v>
      </c>
      <c r="H100" s="70">
        <f t="shared" si="118"/>
        <v>0</v>
      </c>
      <c r="I100" s="70">
        <f t="shared" si="118"/>
        <v>0</v>
      </c>
      <c r="J100" s="70">
        <f t="shared" si="118"/>
        <v>0</v>
      </c>
      <c r="K100" s="70">
        <f t="shared" si="118"/>
        <v>0</v>
      </c>
      <c r="L100" s="70">
        <f t="shared" si="118"/>
        <v>0</v>
      </c>
      <c r="M100" s="174">
        <f t="shared" si="118"/>
        <v>0</v>
      </c>
      <c r="N100" s="174">
        <f>SUM(B100:M100)</f>
        <v>1174000</v>
      </c>
      <c r="O100" s="83">
        <f>N100/Assumptions!$B$5</f>
        <v>279.52380952380952</v>
      </c>
    </row>
    <row r="101" spans="1:15" ht="13.5" thickTop="1">
      <c r="A101" s="92" t="s">
        <v>10</v>
      </c>
      <c r="B101" s="181">
        <f>IF(B82+B90=0,"",B100/(B82+B90))</f>
        <v>4.5398298530549108E-2</v>
      </c>
      <c r="C101" s="58" t="str">
        <f t="shared" ref="C101" si="119">IF(C82+C90=0,"",C100/(C82+C90))</f>
        <v/>
      </c>
      <c r="D101" s="58" t="str">
        <f t="shared" ref="D101" si="120">IF(D82+D90=0,"",D100/(D82+D90))</f>
        <v/>
      </c>
      <c r="E101" s="58" t="str">
        <f t="shared" ref="E101" si="121">IF(E82+E90=0,"",E100/(E82+E90))</f>
        <v/>
      </c>
      <c r="F101" s="58" t="str">
        <f t="shared" ref="F101" si="122">IF(F82+F90=0,"",F100/(F82+F90))</f>
        <v/>
      </c>
      <c r="G101" s="58" t="str">
        <f t="shared" ref="G101" si="123">IF(G82+G90=0,"",G100/(G82+G90))</f>
        <v/>
      </c>
      <c r="H101" s="58" t="str">
        <f t="shared" ref="H101" si="124">IF(H82+H90=0,"",H100/(H82+H90))</f>
        <v/>
      </c>
      <c r="I101" s="58" t="str">
        <f t="shared" ref="I101" si="125">IF(I82+I90=0,"",I100/(I82+I90))</f>
        <v/>
      </c>
      <c r="J101" s="58" t="str">
        <f t="shared" ref="J101" si="126">IF(J82+J90=0,"",J100/(J82+J90))</f>
        <v/>
      </c>
      <c r="K101" s="58" t="str">
        <f t="shared" ref="K101" si="127">IF(K82+K90=0,"",K100/(K82+K90))</f>
        <v/>
      </c>
      <c r="L101" s="58" t="str">
        <f t="shared" ref="L101" si="128">IF(L82+L90=0,"",L100/(L82+L90))</f>
        <v/>
      </c>
      <c r="M101" s="182" t="str">
        <f t="shared" ref="M101" si="129">IF(M82+M90=0,"",M100/(M82+M90))</f>
        <v/>
      </c>
      <c r="N101" s="175">
        <f>N100/(N82+N90)</f>
        <v>4.5398298530549108E-2</v>
      </c>
      <c r="O101" s="84"/>
    </row>
    <row r="102" spans="1:15">
      <c r="A102" s="29"/>
      <c r="B102" s="59"/>
      <c r="C102" s="59"/>
      <c r="D102" s="59"/>
      <c r="E102" s="59"/>
      <c r="F102" s="59"/>
      <c r="G102" s="59"/>
      <c r="H102" s="59"/>
      <c r="I102" s="59"/>
      <c r="J102" s="59"/>
      <c r="K102" s="59"/>
      <c r="L102" s="59"/>
      <c r="M102" s="59"/>
      <c r="N102" s="59"/>
    </row>
    <row r="103" spans="1:15">
      <c r="A103" s="157" t="s">
        <v>35</v>
      </c>
      <c r="B103" s="183" t="s">
        <v>22</v>
      </c>
      <c r="C103" s="51" t="s">
        <v>23</v>
      </c>
      <c r="D103" s="51" t="s">
        <v>12</v>
      </c>
      <c r="E103" s="51" t="s">
        <v>13</v>
      </c>
      <c r="F103" s="51" t="s">
        <v>14</v>
      </c>
      <c r="G103" s="51" t="s">
        <v>15</v>
      </c>
      <c r="H103" s="51" t="s">
        <v>16</v>
      </c>
      <c r="I103" s="51" t="s">
        <v>17</v>
      </c>
      <c r="J103" s="51" t="s">
        <v>18</v>
      </c>
      <c r="K103" s="51" t="s">
        <v>19</v>
      </c>
      <c r="L103" s="51" t="s">
        <v>20</v>
      </c>
      <c r="M103" s="184" t="s">
        <v>21</v>
      </c>
      <c r="N103" s="162" t="s">
        <v>2</v>
      </c>
      <c r="O103" s="162" t="s">
        <v>24</v>
      </c>
    </row>
    <row r="104" spans="1:15" s="161" customFormat="1">
      <c r="A104" s="171" t="s">
        <v>61</v>
      </c>
      <c r="B104" s="176">
        <v>100</v>
      </c>
      <c r="C104" s="53"/>
      <c r="D104" s="53"/>
      <c r="E104" s="53"/>
      <c r="F104" s="53"/>
      <c r="G104" s="53"/>
      <c r="H104" s="53"/>
      <c r="I104" s="53"/>
      <c r="J104" s="53"/>
      <c r="K104" s="53"/>
      <c r="L104" s="53"/>
      <c r="M104" s="178"/>
      <c r="N104" s="65">
        <f>SUM(B104:M104)</f>
        <v>100</v>
      </c>
      <c r="O104" s="80"/>
    </row>
    <row r="105" spans="1:15">
      <c r="A105" s="172" t="s">
        <v>62</v>
      </c>
      <c r="B105" s="176">
        <v>202</v>
      </c>
      <c r="C105" s="53"/>
      <c r="D105" s="53"/>
      <c r="E105" s="53"/>
      <c r="F105" s="53"/>
      <c r="G105" s="53"/>
      <c r="H105" s="53"/>
      <c r="I105" s="53"/>
      <c r="J105" s="53"/>
      <c r="K105" s="53"/>
      <c r="L105" s="53"/>
      <c r="M105" s="178"/>
      <c r="N105" s="65">
        <f>SUM(B105:M105)</f>
        <v>202</v>
      </c>
      <c r="O105" s="80"/>
    </row>
    <row r="106" spans="1:15">
      <c r="A106" s="86"/>
      <c r="B106" s="176"/>
      <c r="C106" s="53"/>
      <c r="D106" s="53"/>
      <c r="E106" s="53"/>
      <c r="F106" s="53"/>
      <c r="G106" s="53"/>
      <c r="H106" s="53"/>
      <c r="I106" s="53"/>
      <c r="J106" s="53"/>
      <c r="K106" s="53"/>
      <c r="L106" s="53"/>
      <c r="M106" s="178"/>
      <c r="N106" s="65"/>
      <c r="O106" s="80"/>
    </row>
    <row r="107" spans="1:15" s="2" customFormat="1">
      <c r="A107" s="14" t="s">
        <v>63</v>
      </c>
      <c r="B107" s="177">
        <f>B104*Assumptions!$B$6</f>
        <v>12000000</v>
      </c>
      <c r="C107" s="66">
        <f>C104*Assumptions!$B$6</f>
        <v>0</v>
      </c>
      <c r="D107" s="66">
        <f>D104*Assumptions!$B$6</f>
        <v>0</v>
      </c>
      <c r="E107" s="66">
        <f>E104*Assumptions!$B$6</f>
        <v>0</v>
      </c>
      <c r="F107" s="66">
        <f>F104*Assumptions!$B$6</f>
        <v>0</v>
      </c>
      <c r="G107" s="66">
        <f>G104*Assumptions!$B$6</f>
        <v>0</v>
      </c>
      <c r="H107" s="66">
        <f>H104*Assumptions!$B$6</f>
        <v>0</v>
      </c>
      <c r="I107" s="66">
        <f>I104*Assumptions!$B$6</f>
        <v>0</v>
      </c>
      <c r="J107" s="66">
        <f>J104*Assumptions!$B$6</f>
        <v>0</v>
      </c>
      <c r="K107" s="66">
        <f>K104*Assumptions!$B$6</f>
        <v>0</v>
      </c>
      <c r="L107" s="66">
        <f>L104*Assumptions!$B$6</f>
        <v>0</v>
      </c>
      <c r="M107" s="160">
        <f>M104*Assumptions!$B$6</f>
        <v>0</v>
      </c>
      <c r="N107" s="66">
        <f>SUM(B107:M107)</f>
        <v>12000000</v>
      </c>
      <c r="O107" s="81">
        <f>N107/Assumptions!$B$5</f>
        <v>2857.1428571428573</v>
      </c>
    </row>
    <row r="108" spans="1:15" s="24" customFormat="1">
      <c r="A108" s="18" t="s">
        <v>3</v>
      </c>
      <c r="B108" s="179">
        <f>-B104*Assumptions!$B$7</f>
        <v>-10000000</v>
      </c>
      <c r="C108" s="67">
        <f>-C104*Assumptions!$B$7</f>
        <v>0</v>
      </c>
      <c r="D108" s="67">
        <f>-D104*Assumptions!$B$7</f>
        <v>0</v>
      </c>
      <c r="E108" s="67">
        <f>-E104*Assumptions!$B$7</f>
        <v>0</v>
      </c>
      <c r="F108" s="67">
        <f>-F104*Assumptions!$B$7</f>
        <v>0</v>
      </c>
      <c r="G108" s="67">
        <f>-G104*Assumptions!$B$7</f>
        <v>0</v>
      </c>
      <c r="H108" s="67">
        <f>-H104*Assumptions!$B$7</f>
        <v>0</v>
      </c>
      <c r="I108" s="67">
        <f>-I104*Assumptions!$B$7</f>
        <v>0</v>
      </c>
      <c r="J108" s="67">
        <f>-J104*Assumptions!$B$7</f>
        <v>0</v>
      </c>
      <c r="K108" s="67">
        <f>-K104*Assumptions!$B$7</f>
        <v>0</v>
      </c>
      <c r="L108" s="67">
        <f>-L104*Assumptions!$B$7</f>
        <v>0</v>
      </c>
      <c r="M108" s="68">
        <f>-M104*Assumptions!$B$7</f>
        <v>0</v>
      </c>
      <c r="N108" s="67">
        <f>SUM(B108:M108)</f>
        <v>-10000000</v>
      </c>
      <c r="O108" s="82">
        <f>N108/Assumptions!$B$5</f>
        <v>-2380.9523809523807</v>
      </c>
    </row>
    <row r="109" spans="1:15">
      <c r="A109" s="39" t="s">
        <v>4</v>
      </c>
      <c r="B109" s="72">
        <f>SUM(B107:B108)</f>
        <v>2000000</v>
      </c>
      <c r="C109" s="69">
        <f t="shared" ref="C109" si="130">SUM(C107:C108)</f>
        <v>0</v>
      </c>
      <c r="D109" s="69">
        <f t="shared" ref="D109" si="131">SUM(D107:D108)</f>
        <v>0</v>
      </c>
      <c r="E109" s="69">
        <f t="shared" ref="E109" si="132">SUM(E107:E108)</f>
        <v>0</v>
      </c>
      <c r="F109" s="69">
        <f t="shared" ref="F109" si="133">SUM(F107:F108)</f>
        <v>0</v>
      </c>
      <c r="G109" s="69">
        <f t="shared" ref="G109" si="134">SUM(G107:G108)</f>
        <v>0</v>
      </c>
      <c r="H109" s="69">
        <f t="shared" ref="H109" si="135">SUM(H107:H108)</f>
        <v>0</v>
      </c>
      <c r="I109" s="69">
        <f t="shared" ref="I109" si="136">SUM(I107:I108)</f>
        <v>0</v>
      </c>
      <c r="J109" s="69">
        <f t="shared" ref="J109" si="137">SUM(J107:J108)</f>
        <v>0</v>
      </c>
      <c r="K109" s="69">
        <f t="shared" ref="K109" si="138">SUM(K107:K108)</f>
        <v>0</v>
      </c>
      <c r="L109" s="69">
        <f t="shared" ref="L109" si="139">SUM(L107:L108)</f>
        <v>0</v>
      </c>
      <c r="M109" s="73">
        <f t="shared" ref="M109" si="140">SUM(M107:M108)</f>
        <v>0</v>
      </c>
      <c r="N109" s="71">
        <f>SUM(B109:M109)</f>
        <v>2000000</v>
      </c>
      <c r="O109" s="81">
        <f>N109/Assumptions!$B$5</f>
        <v>476.1904761904762</v>
      </c>
    </row>
    <row r="110" spans="1:15">
      <c r="A110" s="13"/>
      <c r="B110" s="72"/>
      <c r="C110" s="69"/>
      <c r="D110" s="69"/>
      <c r="E110" s="69"/>
      <c r="F110" s="69"/>
      <c r="G110" s="69"/>
      <c r="H110" s="69"/>
      <c r="I110" s="69"/>
      <c r="J110" s="69"/>
      <c r="K110" s="69"/>
      <c r="L110" s="69"/>
      <c r="M110" s="73"/>
      <c r="N110" s="73"/>
      <c r="O110" s="81"/>
    </row>
    <row r="111" spans="1:15" s="23" customFormat="1">
      <c r="A111" s="16" t="s">
        <v>10</v>
      </c>
      <c r="B111" s="55">
        <f>IF(B107=0,"",B109/B107)</f>
        <v>0.16666666666666666</v>
      </c>
      <c r="C111" s="56" t="str">
        <f t="shared" ref="C111:M111" si="141">IF(C107=0,"",C109/C107)</f>
        <v/>
      </c>
      <c r="D111" s="56" t="str">
        <f t="shared" si="141"/>
        <v/>
      </c>
      <c r="E111" s="56" t="str">
        <f t="shared" si="141"/>
        <v/>
      </c>
      <c r="F111" s="56" t="str">
        <f t="shared" si="141"/>
        <v/>
      </c>
      <c r="G111" s="56" t="str">
        <f t="shared" si="141"/>
        <v/>
      </c>
      <c r="H111" s="56" t="str">
        <f t="shared" si="141"/>
        <v/>
      </c>
      <c r="I111" s="56" t="str">
        <f t="shared" si="141"/>
        <v/>
      </c>
      <c r="J111" s="56" t="str">
        <f t="shared" si="141"/>
        <v/>
      </c>
      <c r="K111" s="56" t="str">
        <f t="shared" si="141"/>
        <v/>
      </c>
      <c r="L111" s="56" t="str">
        <f t="shared" si="141"/>
        <v/>
      </c>
      <c r="M111" s="57" t="str">
        <f t="shared" si="141"/>
        <v/>
      </c>
      <c r="N111" s="57">
        <f>IF(N107=0,"",N109/N107)</f>
        <v>0.16666666666666666</v>
      </c>
      <c r="O111" s="81"/>
    </row>
    <row r="112" spans="1:15" s="23" customFormat="1">
      <c r="A112" s="13" t="s">
        <v>7</v>
      </c>
      <c r="B112" s="72">
        <f>IF(B104=0,"",B107/B104)</f>
        <v>120000</v>
      </c>
      <c r="C112" s="69" t="str">
        <f t="shared" ref="C112:M112" si="142">IF(C104=0,"",C107/C104)</f>
        <v/>
      </c>
      <c r="D112" s="69" t="str">
        <f t="shared" si="142"/>
        <v/>
      </c>
      <c r="E112" s="69" t="str">
        <f t="shared" si="142"/>
        <v/>
      </c>
      <c r="F112" s="69" t="str">
        <f t="shared" si="142"/>
        <v/>
      </c>
      <c r="G112" s="69" t="str">
        <f t="shared" si="142"/>
        <v/>
      </c>
      <c r="H112" s="69" t="str">
        <f t="shared" si="142"/>
        <v/>
      </c>
      <c r="I112" s="69" t="str">
        <f t="shared" si="142"/>
        <v/>
      </c>
      <c r="J112" s="69" t="str">
        <f t="shared" si="142"/>
        <v/>
      </c>
      <c r="K112" s="69" t="str">
        <f t="shared" si="142"/>
        <v/>
      </c>
      <c r="L112" s="69" t="str">
        <f t="shared" si="142"/>
        <v/>
      </c>
      <c r="M112" s="73" t="str">
        <f t="shared" si="142"/>
        <v/>
      </c>
      <c r="N112" s="72">
        <f>IF(N104=0,"",N107/N104)</f>
        <v>120000</v>
      </c>
      <c r="O112" s="81">
        <f>N112/Assumptions!$B$5</f>
        <v>28.571428571428573</v>
      </c>
    </row>
    <row r="113" spans="1:15" s="23" customFormat="1">
      <c r="A113" s="18" t="s">
        <v>5</v>
      </c>
      <c r="B113" s="179">
        <f>IF(B104=0,"",B109/B104)</f>
        <v>20000</v>
      </c>
      <c r="C113" s="67" t="str">
        <f t="shared" ref="C113:M113" si="143">IF(C104=0,"",C109/C104)</f>
        <v/>
      </c>
      <c r="D113" s="67" t="str">
        <f t="shared" si="143"/>
        <v/>
      </c>
      <c r="E113" s="67" t="str">
        <f t="shared" si="143"/>
        <v/>
      </c>
      <c r="F113" s="67" t="str">
        <f t="shared" si="143"/>
        <v/>
      </c>
      <c r="G113" s="67" t="str">
        <f t="shared" si="143"/>
        <v/>
      </c>
      <c r="H113" s="67" t="str">
        <f t="shared" si="143"/>
        <v/>
      </c>
      <c r="I113" s="67" t="str">
        <f t="shared" si="143"/>
        <v/>
      </c>
      <c r="J113" s="67" t="str">
        <f t="shared" si="143"/>
        <v/>
      </c>
      <c r="K113" s="67" t="str">
        <f t="shared" si="143"/>
        <v/>
      </c>
      <c r="L113" s="67" t="str">
        <f t="shared" si="143"/>
        <v/>
      </c>
      <c r="M113" s="68" t="str">
        <f t="shared" si="143"/>
        <v/>
      </c>
      <c r="N113" s="179">
        <f>IF(N104=0,"",N109/N104)</f>
        <v>20000</v>
      </c>
      <c r="O113" s="81">
        <f>N113/Assumptions!$B$5</f>
        <v>4.7619047619047619</v>
      </c>
    </row>
    <row r="114" spans="1:15" s="23" customFormat="1">
      <c r="A114" s="172"/>
      <c r="B114" s="16"/>
      <c r="C114" s="74"/>
      <c r="D114" s="74"/>
      <c r="E114" s="74"/>
      <c r="F114" s="74"/>
      <c r="G114" s="74"/>
      <c r="H114" s="74"/>
      <c r="I114" s="74"/>
      <c r="J114" s="74"/>
      <c r="K114" s="74"/>
      <c r="L114" s="74"/>
      <c r="M114" s="173"/>
      <c r="N114" s="173"/>
      <c r="O114" s="80"/>
    </row>
    <row r="115" spans="1:15" s="23" customFormat="1">
      <c r="A115" s="14" t="s">
        <v>64</v>
      </c>
      <c r="B115" s="177">
        <f>B105*Assumptions!$B$10</f>
        <v>30300000</v>
      </c>
      <c r="C115" s="66">
        <f>C105*Assumptions!$B$10</f>
        <v>0</v>
      </c>
      <c r="D115" s="66">
        <f>D105*Assumptions!$B$10</f>
        <v>0</v>
      </c>
      <c r="E115" s="66">
        <f>E105*Assumptions!$B$10</f>
        <v>0</v>
      </c>
      <c r="F115" s="66">
        <f>F105*Assumptions!$B$10</f>
        <v>0</v>
      </c>
      <c r="G115" s="66">
        <f>G105*Assumptions!$B$10</f>
        <v>0</v>
      </c>
      <c r="H115" s="66">
        <f>H105*Assumptions!$B$10</f>
        <v>0</v>
      </c>
      <c r="I115" s="66">
        <f>I105*Assumptions!$B$10</f>
        <v>0</v>
      </c>
      <c r="J115" s="66">
        <f>J105*Assumptions!$B$10</f>
        <v>0</v>
      </c>
      <c r="K115" s="66">
        <f>K105*Assumptions!$B$10</f>
        <v>0</v>
      </c>
      <c r="L115" s="66">
        <f>L105*Assumptions!$B$10</f>
        <v>0</v>
      </c>
      <c r="M115" s="160">
        <f>M105*Assumptions!$B$10</f>
        <v>0</v>
      </c>
      <c r="N115" s="66">
        <f>SUM(B115:M115)</f>
        <v>30300000</v>
      </c>
      <c r="O115" s="81">
        <f>N115/Assumptions!$B$5</f>
        <v>7214.2857142857147</v>
      </c>
    </row>
    <row r="116" spans="1:15" s="23" customFormat="1">
      <c r="A116" s="18" t="s">
        <v>3</v>
      </c>
      <c r="B116" s="179">
        <f>-B105*Assumptions!$B$11</f>
        <v>-26260000</v>
      </c>
      <c r="C116" s="67">
        <f>-C105*Assumptions!$B$11</f>
        <v>0</v>
      </c>
      <c r="D116" s="67">
        <f>-D105*Assumptions!$B$11</f>
        <v>0</v>
      </c>
      <c r="E116" s="67">
        <f>-E105*Assumptions!$B$11</f>
        <v>0</v>
      </c>
      <c r="F116" s="67">
        <f>-F105*Assumptions!$B$11</f>
        <v>0</v>
      </c>
      <c r="G116" s="67">
        <f>-G105*Assumptions!$B$11</f>
        <v>0</v>
      </c>
      <c r="H116" s="67">
        <f>-H105*Assumptions!$B$11</f>
        <v>0</v>
      </c>
      <c r="I116" s="67">
        <f>-I105*Assumptions!$B$11</f>
        <v>0</v>
      </c>
      <c r="J116" s="67">
        <f>-J105*Assumptions!$B$11</f>
        <v>0</v>
      </c>
      <c r="K116" s="67">
        <f>-K105*Assumptions!$B$11</f>
        <v>0</v>
      </c>
      <c r="L116" s="67">
        <f>-L105*Assumptions!$B$11</f>
        <v>0</v>
      </c>
      <c r="M116" s="68">
        <f>-M105*Assumptions!$B$11</f>
        <v>0</v>
      </c>
      <c r="N116" s="67">
        <f>SUM(B116:M116)</f>
        <v>-26260000</v>
      </c>
      <c r="O116" s="82">
        <f>N116/Assumptions!$B$5</f>
        <v>-6252.3809523809523</v>
      </c>
    </row>
    <row r="117" spans="1:15">
      <c r="A117" s="39" t="s">
        <v>4</v>
      </c>
      <c r="B117" s="72">
        <f>SUM(B115:B116)</f>
        <v>4040000</v>
      </c>
      <c r="C117" s="69">
        <f t="shared" ref="C117" si="144">SUM(C115:C116)</f>
        <v>0</v>
      </c>
      <c r="D117" s="69">
        <f t="shared" ref="D117" si="145">SUM(D115:D116)</f>
        <v>0</v>
      </c>
      <c r="E117" s="69">
        <f t="shared" ref="E117" si="146">SUM(E115:E116)</f>
        <v>0</v>
      </c>
      <c r="F117" s="69">
        <f t="shared" ref="F117" si="147">SUM(F115:F116)</f>
        <v>0</v>
      </c>
      <c r="G117" s="69">
        <f t="shared" ref="G117" si="148">SUM(G115:G116)</f>
        <v>0</v>
      </c>
      <c r="H117" s="69">
        <f t="shared" ref="H117" si="149">SUM(H115:H116)</f>
        <v>0</v>
      </c>
      <c r="I117" s="69">
        <f t="shared" ref="I117" si="150">SUM(I115:I116)</f>
        <v>0</v>
      </c>
      <c r="J117" s="69">
        <f t="shared" ref="J117" si="151">SUM(J115:J116)</f>
        <v>0</v>
      </c>
      <c r="K117" s="69">
        <f t="shared" ref="K117" si="152">SUM(K115:K116)</f>
        <v>0</v>
      </c>
      <c r="L117" s="69">
        <f t="shared" ref="L117" si="153">SUM(L115:L116)</f>
        <v>0</v>
      </c>
      <c r="M117" s="73">
        <f t="shared" ref="M117" si="154">SUM(M115:M116)</f>
        <v>0</v>
      </c>
      <c r="N117" s="71">
        <f>SUM(B117:M117)</f>
        <v>4040000</v>
      </c>
      <c r="O117" s="81">
        <f>N117/Assumptions!$B$5</f>
        <v>961.90476190476193</v>
      </c>
    </row>
    <row r="118" spans="1:15">
      <c r="A118" s="13"/>
      <c r="B118" s="72"/>
      <c r="C118" s="69"/>
      <c r="D118" s="69"/>
      <c r="E118" s="69"/>
      <c r="F118" s="69"/>
      <c r="G118" s="69"/>
      <c r="H118" s="69"/>
      <c r="I118" s="69"/>
      <c r="J118" s="69"/>
      <c r="K118" s="69"/>
      <c r="L118" s="69"/>
      <c r="M118" s="73"/>
      <c r="N118" s="73"/>
      <c r="O118" s="164"/>
    </row>
    <row r="119" spans="1:15">
      <c r="A119" s="16" t="s">
        <v>10</v>
      </c>
      <c r="B119" s="55">
        <f>IF(B115=0,"",B117/B115)</f>
        <v>0.13333333333333333</v>
      </c>
      <c r="C119" s="56" t="str">
        <f t="shared" ref="C119:M119" si="155">IF(C115=0,"",C117/C115)</f>
        <v/>
      </c>
      <c r="D119" s="56" t="str">
        <f t="shared" si="155"/>
        <v/>
      </c>
      <c r="E119" s="56" t="str">
        <f t="shared" si="155"/>
        <v/>
      </c>
      <c r="F119" s="56" t="str">
        <f t="shared" si="155"/>
        <v/>
      </c>
      <c r="G119" s="56" t="str">
        <f t="shared" si="155"/>
        <v/>
      </c>
      <c r="H119" s="56" t="str">
        <f t="shared" si="155"/>
        <v/>
      </c>
      <c r="I119" s="56" t="str">
        <f t="shared" si="155"/>
        <v/>
      </c>
      <c r="J119" s="56" t="str">
        <f t="shared" si="155"/>
        <v/>
      </c>
      <c r="K119" s="56" t="str">
        <f t="shared" si="155"/>
        <v/>
      </c>
      <c r="L119" s="56" t="str">
        <f t="shared" si="155"/>
        <v/>
      </c>
      <c r="M119" s="57" t="str">
        <f t="shared" si="155"/>
        <v/>
      </c>
      <c r="N119" s="57">
        <f>IF(N115=0,"",N117/N115)</f>
        <v>0.13333333333333333</v>
      </c>
      <c r="O119" s="164"/>
    </row>
    <row r="120" spans="1:15" s="23" customFormat="1">
      <c r="A120" s="13" t="s">
        <v>7</v>
      </c>
      <c r="B120" s="72">
        <f>IF(B105=0,"",B115/B105)</f>
        <v>150000</v>
      </c>
      <c r="C120" s="69" t="str">
        <f t="shared" ref="C120:M120" si="156">IF(C105=0,"",C115/C105)</f>
        <v/>
      </c>
      <c r="D120" s="69" t="str">
        <f t="shared" si="156"/>
        <v/>
      </c>
      <c r="E120" s="69" t="str">
        <f t="shared" si="156"/>
        <v/>
      </c>
      <c r="F120" s="69" t="str">
        <f t="shared" si="156"/>
        <v/>
      </c>
      <c r="G120" s="69" t="str">
        <f t="shared" si="156"/>
        <v/>
      </c>
      <c r="H120" s="69" t="str">
        <f t="shared" si="156"/>
        <v/>
      </c>
      <c r="I120" s="69" t="str">
        <f t="shared" si="156"/>
        <v/>
      </c>
      <c r="J120" s="69" t="str">
        <f t="shared" si="156"/>
        <v/>
      </c>
      <c r="K120" s="69" t="str">
        <f t="shared" si="156"/>
        <v/>
      </c>
      <c r="L120" s="69" t="str">
        <f t="shared" si="156"/>
        <v/>
      </c>
      <c r="M120" s="73" t="str">
        <f t="shared" si="156"/>
        <v/>
      </c>
      <c r="N120" s="73">
        <f>IF(N105=0,"",N115/N105)</f>
        <v>150000</v>
      </c>
      <c r="O120" s="81">
        <f>N120/Assumptions!$B$5</f>
        <v>35.714285714285715</v>
      </c>
    </row>
    <row r="121" spans="1:15" s="23" customFormat="1">
      <c r="A121" s="18" t="s">
        <v>5</v>
      </c>
      <c r="B121" s="179">
        <f>IF(B105=0,"",B117/B105)</f>
        <v>20000</v>
      </c>
      <c r="C121" s="67" t="str">
        <f t="shared" ref="C121:M121" si="157">IF(C105=0,"",C117/C105)</f>
        <v/>
      </c>
      <c r="D121" s="67" t="str">
        <f t="shared" si="157"/>
        <v/>
      </c>
      <c r="E121" s="67" t="str">
        <f t="shared" si="157"/>
        <v/>
      </c>
      <c r="F121" s="67" t="str">
        <f t="shared" si="157"/>
        <v/>
      </c>
      <c r="G121" s="67" t="str">
        <f t="shared" si="157"/>
        <v/>
      </c>
      <c r="H121" s="67" t="str">
        <f t="shared" si="157"/>
        <v/>
      </c>
      <c r="I121" s="67" t="str">
        <f t="shared" si="157"/>
        <v/>
      </c>
      <c r="J121" s="67" t="str">
        <f t="shared" si="157"/>
        <v/>
      </c>
      <c r="K121" s="67" t="str">
        <f t="shared" si="157"/>
        <v/>
      </c>
      <c r="L121" s="67" t="str">
        <f t="shared" si="157"/>
        <v/>
      </c>
      <c r="M121" s="68" t="str">
        <f t="shared" si="157"/>
        <v/>
      </c>
      <c r="N121" s="68">
        <f>IF(N105=0,"",N117/N105)</f>
        <v>20000</v>
      </c>
      <c r="O121" s="81">
        <f>N121/Assumptions!$B$5</f>
        <v>4.7619047619047619</v>
      </c>
    </row>
    <row r="122" spans="1:15">
      <c r="B122" s="165"/>
      <c r="C122" s="166"/>
      <c r="D122" s="166"/>
      <c r="E122" s="166"/>
      <c r="F122" s="166"/>
      <c r="G122" s="166"/>
      <c r="H122" s="166"/>
      <c r="I122" s="166"/>
      <c r="J122" s="166"/>
      <c r="K122" s="166"/>
      <c r="L122" s="166"/>
      <c r="M122" s="167"/>
      <c r="N122" s="167"/>
      <c r="O122" s="81"/>
    </row>
    <row r="123" spans="1:15" s="2" customFormat="1">
      <c r="A123" s="13" t="s">
        <v>6</v>
      </c>
      <c r="B123" s="72">
        <f>-(B107+B115)*Assumptions!$B$14</f>
        <v>-4230000</v>
      </c>
      <c r="C123" s="69">
        <f>-(C107+C115)*Assumptions!$B$14</f>
        <v>0</v>
      </c>
      <c r="D123" s="69">
        <f>-(D107+D115)*Assumptions!$B$14</f>
        <v>0</v>
      </c>
      <c r="E123" s="69">
        <f>-(E107+E115)*Assumptions!$B$14</f>
        <v>0</v>
      </c>
      <c r="F123" s="69">
        <f>-(F107+F115)*Assumptions!$B$14</f>
        <v>0</v>
      </c>
      <c r="G123" s="69">
        <f>-(G107+G115)*Assumptions!$B$14</f>
        <v>0</v>
      </c>
      <c r="H123" s="69">
        <f>-(H107+H115)*Assumptions!$B$14</f>
        <v>0</v>
      </c>
      <c r="I123" s="69">
        <f>-(I107+I115)*Assumptions!$B$14</f>
        <v>0</v>
      </c>
      <c r="J123" s="69">
        <f>-(J107+J115)*Assumptions!$B$14</f>
        <v>0</v>
      </c>
      <c r="K123" s="69">
        <f>-(K107+K115)*Assumptions!$B$14</f>
        <v>0</v>
      </c>
      <c r="L123" s="69">
        <f>-(L107+L115)*Assumptions!$B$14</f>
        <v>0</v>
      </c>
      <c r="M123" s="73">
        <f>-(M107+M115)*Assumptions!$B$14</f>
        <v>0</v>
      </c>
      <c r="N123" s="73">
        <f>SUM(B123:M123)</f>
        <v>-4230000</v>
      </c>
      <c r="O123" s="81">
        <f>N123/Assumptions!$B$5</f>
        <v>-1007.1428571428571</v>
      </c>
    </row>
    <row r="124" spans="1:15">
      <c r="A124" s="18"/>
      <c r="B124" s="72"/>
      <c r="C124" s="69"/>
      <c r="D124" s="69"/>
      <c r="E124" s="69"/>
      <c r="F124" s="69"/>
      <c r="G124" s="69"/>
      <c r="H124" s="69"/>
      <c r="I124" s="69"/>
      <c r="J124" s="69"/>
      <c r="K124" s="69"/>
      <c r="L124" s="69"/>
      <c r="M124" s="73"/>
      <c r="N124" s="68"/>
      <c r="O124" s="81"/>
    </row>
    <row r="125" spans="1:15" ht="13.5" thickBot="1">
      <c r="A125" s="91" t="s">
        <v>9</v>
      </c>
      <c r="B125" s="180">
        <f>B109+B117+B123</f>
        <v>1810000</v>
      </c>
      <c r="C125" s="70">
        <f t="shared" ref="C125:M125" si="158">C109+C117+C123</f>
        <v>0</v>
      </c>
      <c r="D125" s="70">
        <f t="shared" si="158"/>
        <v>0</v>
      </c>
      <c r="E125" s="70">
        <f t="shared" si="158"/>
        <v>0</v>
      </c>
      <c r="F125" s="70">
        <f t="shared" si="158"/>
        <v>0</v>
      </c>
      <c r="G125" s="70">
        <f t="shared" si="158"/>
        <v>0</v>
      </c>
      <c r="H125" s="70">
        <f t="shared" si="158"/>
        <v>0</v>
      </c>
      <c r="I125" s="70">
        <f t="shared" si="158"/>
        <v>0</v>
      </c>
      <c r="J125" s="70">
        <f t="shared" si="158"/>
        <v>0</v>
      </c>
      <c r="K125" s="70">
        <f t="shared" si="158"/>
        <v>0</v>
      </c>
      <c r="L125" s="70">
        <f t="shared" si="158"/>
        <v>0</v>
      </c>
      <c r="M125" s="174">
        <f t="shared" si="158"/>
        <v>0</v>
      </c>
      <c r="N125" s="174">
        <f>SUM(B125:M125)</f>
        <v>1810000</v>
      </c>
      <c r="O125" s="83">
        <f>N125/Assumptions!$B$5</f>
        <v>430.95238095238096</v>
      </c>
    </row>
    <row r="126" spans="1:15" ht="13.5" thickTop="1">
      <c r="A126" s="92" t="s">
        <v>10</v>
      </c>
      <c r="B126" s="181">
        <f>IF(B107+B115=0,"",B125/(B107+B115))</f>
        <v>4.2789598108747044E-2</v>
      </c>
      <c r="C126" s="58" t="str">
        <f t="shared" ref="C126" si="159">IF(C107+C115=0,"",C125/(C107+C115))</f>
        <v/>
      </c>
      <c r="D126" s="58" t="str">
        <f t="shared" ref="D126" si="160">IF(D107+D115=0,"",D125/(D107+D115))</f>
        <v/>
      </c>
      <c r="E126" s="58" t="str">
        <f t="shared" ref="E126" si="161">IF(E107+E115=0,"",E125/(E107+E115))</f>
        <v/>
      </c>
      <c r="F126" s="58" t="str">
        <f t="shared" ref="F126" si="162">IF(F107+F115=0,"",F125/(F107+F115))</f>
        <v/>
      </c>
      <c r="G126" s="58" t="str">
        <f t="shared" ref="G126" si="163">IF(G107+G115=0,"",G125/(G107+G115))</f>
        <v/>
      </c>
      <c r="H126" s="58" t="str">
        <f t="shared" ref="H126" si="164">IF(H107+H115=0,"",H125/(H107+H115))</f>
        <v/>
      </c>
      <c r="I126" s="58" t="str">
        <f t="shared" ref="I126" si="165">IF(I107+I115=0,"",I125/(I107+I115))</f>
        <v/>
      </c>
      <c r="J126" s="58" t="str">
        <f t="shared" ref="J126" si="166">IF(J107+J115=0,"",J125/(J107+J115))</f>
        <v/>
      </c>
      <c r="K126" s="58" t="str">
        <f t="shared" ref="K126" si="167">IF(K107+K115=0,"",K125/(K107+K115))</f>
        <v/>
      </c>
      <c r="L126" s="58" t="str">
        <f t="shared" ref="L126" si="168">IF(L107+L115=0,"",L125/(L107+L115))</f>
        <v/>
      </c>
      <c r="M126" s="182" t="str">
        <f t="shared" ref="M126" si="169">IF(M107+M115=0,"",M125/(M107+M115))</f>
        <v/>
      </c>
      <c r="N126" s="175">
        <f>N125/(N107+N115)</f>
        <v>4.2789598108747044E-2</v>
      </c>
      <c r="O126" s="84"/>
    </row>
    <row r="127" spans="1:15">
      <c r="A127" s="29"/>
      <c r="B127" s="59"/>
      <c r="C127" s="59"/>
      <c r="D127" s="59"/>
      <c r="E127" s="59"/>
      <c r="F127" s="59"/>
      <c r="G127" s="59"/>
      <c r="H127" s="59"/>
      <c r="I127" s="59"/>
      <c r="J127" s="59"/>
      <c r="K127" s="59"/>
      <c r="L127" s="59"/>
      <c r="M127" s="59"/>
      <c r="N127" s="59"/>
    </row>
    <row r="128" spans="1:15">
      <c r="A128" s="185" t="s">
        <v>69</v>
      </c>
      <c r="B128" s="186" t="s">
        <v>22</v>
      </c>
      <c r="C128" s="87" t="s">
        <v>23</v>
      </c>
      <c r="D128" s="87" t="s">
        <v>12</v>
      </c>
      <c r="E128" s="87" t="s">
        <v>13</v>
      </c>
      <c r="F128" s="87" t="s">
        <v>14</v>
      </c>
      <c r="G128" s="87" t="s">
        <v>15</v>
      </c>
      <c r="H128" s="87" t="s">
        <v>16</v>
      </c>
      <c r="I128" s="87" t="s">
        <v>17</v>
      </c>
      <c r="J128" s="87" t="s">
        <v>18</v>
      </c>
      <c r="K128" s="87" t="s">
        <v>19</v>
      </c>
      <c r="L128" s="87" t="s">
        <v>20</v>
      </c>
      <c r="M128" s="187" t="s">
        <v>21</v>
      </c>
      <c r="N128" s="162" t="s">
        <v>2</v>
      </c>
      <c r="O128" s="162" t="s">
        <v>24</v>
      </c>
    </row>
    <row r="129" spans="1:15" s="161" customFormat="1">
      <c r="A129" s="170" t="s">
        <v>61</v>
      </c>
      <c r="B129" s="60">
        <f>B4+B29+B54+B79+B104</f>
        <v>393</v>
      </c>
      <c r="C129" s="61">
        <f t="shared" ref="C129:M129" si="170">C4+C29+C54+C79+C104</f>
        <v>0</v>
      </c>
      <c r="D129" s="61">
        <f t="shared" si="170"/>
        <v>0</v>
      </c>
      <c r="E129" s="61">
        <f t="shared" si="170"/>
        <v>0</v>
      </c>
      <c r="F129" s="61">
        <f t="shared" si="170"/>
        <v>0</v>
      </c>
      <c r="G129" s="61">
        <f t="shared" si="170"/>
        <v>0</v>
      </c>
      <c r="H129" s="61">
        <f t="shared" si="170"/>
        <v>0</v>
      </c>
      <c r="I129" s="61">
        <f t="shared" si="170"/>
        <v>0</v>
      </c>
      <c r="J129" s="61">
        <f t="shared" si="170"/>
        <v>0</v>
      </c>
      <c r="K129" s="61">
        <f t="shared" si="170"/>
        <v>0</v>
      </c>
      <c r="L129" s="61">
        <f t="shared" si="170"/>
        <v>0</v>
      </c>
      <c r="M129" s="62">
        <f t="shared" si="170"/>
        <v>0</v>
      </c>
      <c r="N129" s="65">
        <f>SUM(B129:M129)</f>
        <v>393</v>
      </c>
      <c r="O129" s="80"/>
    </row>
    <row r="130" spans="1:15">
      <c r="A130" s="13" t="s">
        <v>62</v>
      </c>
      <c r="B130" s="63">
        <f t="shared" ref="B130:M133" si="171">B5+B30+B55+B80+B105</f>
        <v>667</v>
      </c>
      <c r="C130" s="64">
        <f t="shared" si="171"/>
        <v>0</v>
      </c>
      <c r="D130" s="64">
        <f t="shared" si="171"/>
        <v>0</v>
      </c>
      <c r="E130" s="64">
        <f t="shared" si="171"/>
        <v>0</v>
      </c>
      <c r="F130" s="64">
        <f t="shared" si="171"/>
        <v>0</v>
      </c>
      <c r="G130" s="64">
        <f t="shared" si="171"/>
        <v>0</v>
      </c>
      <c r="H130" s="64">
        <f t="shared" si="171"/>
        <v>0</v>
      </c>
      <c r="I130" s="64">
        <f t="shared" si="171"/>
        <v>0</v>
      </c>
      <c r="J130" s="64">
        <f t="shared" si="171"/>
        <v>0</v>
      </c>
      <c r="K130" s="64">
        <f t="shared" si="171"/>
        <v>0</v>
      </c>
      <c r="L130" s="64">
        <f t="shared" si="171"/>
        <v>0</v>
      </c>
      <c r="M130" s="65">
        <f t="shared" si="171"/>
        <v>0</v>
      </c>
      <c r="N130" s="65">
        <f>SUM(B130:M130)</f>
        <v>667</v>
      </c>
      <c r="O130" s="80"/>
    </row>
    <row r="131" spans="1:15">
      <c r="A131" s="86"/>
      <c r="B131" s="63"/>
      <c r="C131" s="64"/>
      <c r="D131" s="64"/>
      <c r="E131" s="64"/>
      <c r="F131" s="64"/>
      <c r="G131" s="64"/>
      <c r="H131" s="64"/>
      <c r="I131" s="64"/>
      <c r="J131" s="64"/>
      <c r="K131" s="64"/>
      <c r="L131" s="64"/>
      <c r="M131" s="65"/>
      <c r="N131" s="65"/>
      <c r="O131" s="80"/>
    </row>
    <row r="132" spans="1:15" s="2" customFormat="1">
      <c r="A132" s="14" t="s">
        <v>63</v>
      </c>
      <c r="B132" s="63">
        <f t="shared" si="171"/>
        <v>47160000</v>
      </c>
      <c r="C132" s="64">
        <f t="shared" si="171"/>
        <v>0</v>
      </c>
      <c r="D132" s="64">
        <f t="shared" si="171"/>
        <v>0</v>
      </c>
      <c r="E132" s="64">
        <f t="shared" si="171"/>
        <v>0</v>
      </c>
      <c r="F132" s="64">
        <f t="shared" si="171"/>
        <v>0</v>
      </c>
      <c r="G132" s="64">
        <f t="shared" si="171"/>
        <v>0</v>
      </c>
      <c r="H132" s="64">
        <f t="shared" si="171"/>
        <v>0</v>
      </c>
      <c r="I132" s="64">
        <f t="shared" si="171"/>
        <v>0</v>
      </c>
      <c r="J132" s="64">
        <f t="shared" si="171"/>
        <v>0</v>
      </c>
      <c r="K132" s="64">
        <f t="shared" si="171"/>
        <v>0</v>
      </c>
      <c r="L132" s="64">
        <f t="shared" si="171"/>
        <v>0</v>
      </c>
      <c r="M132" s="65">
        <f t="shared" si="171"/>
        <v>0</v>
      </c>
      <c r="N132" s="66">
        <f>SUM(B132:M132)</f>
        <v>47160000</v>
      </c>
      <c r="O132" s="81">
        <f>N132/Assumptions!$B$5</f>
        <v>11228.571428571429</v>
      </c>
    </row>
    <row r="133" spans="1:15" s="24" customFormat="1">
      <c r="A133" s="18" t="s">
        <v>3</v>
      </c>
      <c r="B133" s="88">
        <f t="shared" si="171"/>
        <v>-39300000</v>
      </c>
      <c r="C133" s="89">
        <f t="shared" si="171"/>
        <v>0</v>
      </c>
      <c r="D133" s="89">
        <f t="shared" si="171"/>
        <v>0</v>
      </c>
      <c r="E133" s="89">
        <f t="shared" si="171"/>
        <v>0</v>
      </c>
      <c r="F133" s="89">
        <f t="shared" si="171"/>
        <v>0</v>
      </c>
      <c r="G133" s="89">
        <f t="shared" si="171"/>
        <v>0</v>
      </c>
      <c r="H133" s="89">
        <f t="shared" si="171"/>
        <v>0</v>
      </c>
      <c r="I133" s="89">
        <f t="shared" si="171"/>
        <v>0</v>
      </c>
      <c r="J133" s="89">
        <f t="shared" si="171"/>
        <v>0</v>
      </c>
      <c r="K133" s="89">
        <f t="shared" si="171"/>
        <v>0</v>
      </c>
      <c r="L133" s="89">
        <f t="shared" si="171"/>
        <v>0</v>
      </c>
      <c r="M133" s="90">
        <f t="shared" si="171"/>
        <v>0</v>
      </c>
      <c r="N133" s="67">
        <f>SUM(B133:M133)</f>
        <v>-39300000</v>
      </c>
      <c r="O133" s="82">
        <f>N133/Assumptions!$B$5</f>
        <v>-9357.1428571428569</v>
      </c>
    </row>
    <row r="134" spans="1:15">
      <c r="A134" s="39" t="s">
        <v>4</v>
      </c>
      <c r="B134" s="72">
        <f>SUM(B132:B133)</f>
        <v>7860000</v>
      </c>
      <c r="C134" s="69">
        <f t="shared" ref="C134:M134" si="172">SUM(C132:C133)</f>
        <v>0</v>
      </c>
      <c r="D134" s="69">
        <f t="shared" si="172"/>
        <v>0</v>
      </c>
      <c r="E134" s="69">
        <f t="shared" si="172"/>
        <v>0</v>
      </c>
      <c r="F134" s="69">
        <f t="shared" si="172"/>
        <v>0</v>
      </c>
      <c r="G134" s="69">
        <f t="shared" si="172"/>
        <v>0</v>
      </c>
      <c r="H134" s="69">
        <f t="shared" si="172"/>
        <v>0</v>
      </c>
      <c r="I134" s="69">
        <f t="shared" si="172"/>
        <v>0</v>
      </c>
      <c r="J134" s="69">
        <f t="shared" si="172"/>
        <v>0</v>
      </c>
      <c r="K134" s="69">
        <f t="shared" si="172"/>
        <v>0</v>
      </c>
      <c r="L134" s="69">
        <f t="shared" si="172"/>
        <v>0</v>
      </c>
      <c r="M134" s="73">
        <f t="shared" si="172"/>
        <v>0</v>
      </c>
      <c r="N134" s="71">
        <f>SUM(B134:M134)</f>
        <v>7860000</v>
      </c>
      <c r="O134" s="81">
        <f>N134/Assumptions!$B$5</f>
        <v>1871.4285714285713</v>
      </c>
    </row>
    <row r="135" spans="1:15">
      <c r="A135" s="13"/>
      <c r="B135" s="72"/>
      <c r="C135" s="69"/>
      <c r="D135" s="69"/>
      <c r="E135" s="69"/>
      <c r="F135" s="69"/>
      <c r="G135" s="69"/>
      <c r="H135" s="69"/>
      <c r="I135" s="69"/>
      <c r="J135" s="69"/>
      <c r="K135" s="69"/>
      <c r="L135" s="69"/>
      <c r="M135" s="73"/>
      <c r="N135" s="73"/>
      <c r="O135" s="81"/>
    </row>
    <row r="136" spans="1:15" s="23" customFormat="1">
      <c r="A136" s="16" t="s">
        <v>10</v>
      </c>
      <c r="B136" s="55">
        <f>IF(B132=0,"",B134/B132)</f>
        <v>0.16666666666666666</v>
      </c>
      <c r="C136" s="56" t="str">
        <f t="shared" ref="C136:M136" si="173">IF(C132=0,"",C134/C132)</f>
        <v/>
      </c>
      <c r="D136" s="56" t="str">
        <f t="shared" si="173"/>
        <v/>
      </c>
      <c r="E136" s="56" t="str">
        <f t="shared" si="173"/>
        <v/>
      </c>
      <c r="F136" s="56" t="str">
        <f t="shared" si="173"/>
        <v/>
      </c>
      <c r="G136" s="56" t="str">
        <f t="shared" si="173"/>
        <v/>
      </c>
      <c r="H136" s="56" t="str">
        <f t="shared" si="173"/>
        <v/>
      </c>
      <c r="I136" s="56" t="str">
        <f t="shared" si="173"/>
        <v/>
      </c>
      <c r="J136" s="56" t="str">
        <f t="shared" si="173"/>
        <v/>
      </c>
      <c r="K136" s="56" t="str">
        <f t="shared" si="173"/>
        <v/>
      </c>
      <c r="L136" s="56" t="str">
        <f t="shared" si="173"/>
        <v/>
      </c>
      <c r="M136" s="57" t="str">
        <f t="shared" si="173"/>
        <v/>
      </c>
      <c r="N136" s="57">
        <f>IF(N132=0,"",N134/N132)</f>
        <v>0.16666666666666666</v>
      </c>
      <c r="O136" s="81"/>
    </row>
    <row r="137" spans="1:15" s="23" customFormat="1">
      <c r="A137" s="13" t="s">
        <v>7</v>
      </c>
      <c r="B137" s="72">
        <f>IF(B129=0,"",B132/B129)</f>
        <v>120000</v>
      </c>
      <c r="C137" s="69" t="str">
        <f t="shared" ref="C137:M137" si="174">IF(C129=0,"",C132/C129)</f>
        <v/>
      </c>
      <c r="D137" s="69" t="str">
        <f t="shared" si="174"/>
        <v/>
      </c>
      <c r="E137" s="69" t="str">
        <f t="shared" si="174"/>
        <v/>
      </c>
      <c r="F137" s="69" t="str">
        <f t="shared" si="174"/>
        <v/>
      </c>
      <c r="G137" s="69" t="str">
        <f t="shared" si="174"/>
        <v/>
      </c>
      <c r="H137" s="69" t="str">
        <f t="shared" si="174"/>
        <v/>
      </c>
      <c r="I137" s="69" t="str">
        <f t="shared" si="174"/>
        <v/>
      </c>
      <c r="J137" s="69" t="str">
        <f t="shared" si="174"/>
        <v/>
      </c>
      <c r="K137" s="69" t="str">
        <f t="shared" si="174"/>
        <v/>
      </c>
      <c r="L137" s="69" t="str">
        <f t="shared" si="174"/>
        <v/>
      </c>
      <c r="M137" s="73" t="str">
        <f t="shared" si="174"/>
        <v/>
      </c>
      <c r="N137" s="69">
        <f>IF(N129=0,"",N132/N129)</f>
        <v>120000</v>
      </c>
      <c r="O137" s="81">
        <f>N137/Assumptions!$B$5</f>
        <v>28.571428571428573</v>
      </c>
    </row>
    <row r="138" spans="1:15" s="23" customFormat="1">
      <c r="A138" s="18" t="s">
        <v>5</v>
      </c>
      <c r="B138" s="72">
        <f>IF(B129=0,"",B134/B129)</f>
        <v>20000</v>
      </c>
      <c r="C138" s="69" t="str">
        <f t="shared" ref="C138:M138" si="175">IF(C129=0,"",C134/C129)</f>
        <v/>
      </c>
      <c r="D138" s="69" t="str">
        <f t="shared" si="175"/>
        <v/>
      </c>
      <c r="E138" s="69" t="str">
        <f t="shared" si="175"/>
        <v/>
      </c>
      <c r="F138" s="69" t="str">
        <f t="shared" si="175"/>
        <v/>
      </c>
      <c r="G138" s="69" t="str">
        <f t="shared" si="175"/>
        <v/>
      </c>
      <c r="H138" s="69" t="str">
        <f t="shared" si="175"/>
        <v/>
      </c>
      <c r="I138" s="69" t="str">
        <f t="shared" si="175"/>
        <v/>
      </c>
      <c r="J138" s="69" t="str">
        <f t="shared" si="175"/>
        <v/>
      </c>
      <c r="K138" s="69" t="str">
        <f t="shared" si="175"/>
        <v/>
      </c>
      <c r="L138" s="69" t="str">
        <f t="shared" si="175"/>
        <v/>
      </c>
      <c r="M138" s="73" t="str">
        <f t="shared" si="175"/>
        <v/>
      </c>
      <c r="N138" s="67">
        <f>IF(N129=0,"",N134/N129)</f>
        <v>20000</v>
      </c>
      <c r="O138" s="81">
        <f>N138/Assumptions!$B$5</f>
        <v>4.7619047619047619</v>
      </c>
    </row>
    <row r="139" spans="1:15" s="23" customFormat="1">
      <c r="A139" s="172"/>
      <c r="B139" s="188"/>
      <c r="C139" s="189"/>
      <c r="D139" s="189"/>
      <c r="E139" s="189"/>
      <c r="F139" s="189"/>
      <c r="G139" s="189"/>
      <c r="H139" s="189"/>
      <c r="I139" s="189"/>
      <c r="J139" s="189"/>
      <c r="K139" s="189"/>
      <c r="L139" s="189"/>
      <c r="M139" s="190"/>
      <c r="N139" s="173"/>
      <c r="O139" s="80"/>
    </row>
    <row r="140" spans="1:15" s="23" customFormat="1">
      <c r="A140" s="14" t="s">
        <v>64</v>
      </c>
      <c r="B140" s="72">
        <f>B15+B40+B65+B90+B115</f>
        <v>100050000</v>
      </c>
      <c r="C140" s="69">
        <f t="shared" ref="C140:M140" si="176">C15+C40+C65+C90+C115</f>
        <v>0</v>
      </c>
      <c r="D140" s="69">
        <f t="shared" si="176"/>
        <v>0</v>
      </c>
      <c r="E140" s="69">
        <f t="shared" si="176"/>
        <v>0</v>
      </c>
      <c r="F140" s="69">
        <f t="shared" si="176"/>
        <v>0</v>
      </c>
      <c r="G140" s="69">
        <f t="shared" si="176"/>
        <v>0</v>
      </c>
      <c r="H140" s="69">
        <f t="shared" si="176"/>
        <v>0</v>
      </c>
      <c r="I140" s="69">
        <f t="shared" si="176"/>
        <v>0</v>
      </c>
      <c r="J140" s="69">
        <f t="shared" si="176"/>
        <v>0</v>
      </c>
      <c r="K140" s="69">
        <f t="shared" si="176"/>
        <v>0</v>
      </c>
      <c r="L140" s="69">
        <f t="shared" si="176"/>
        <v>0</v>
      </c>
      <c r="M140" s="73">
        <f t="shared" si="176"/>
        <v>0</v>
      </c>
      <c r="N140" s="66">
        <f>SUM(B140:M140)</f>
        <v>100050000</v>
      </c>
      <c r="O140" s="81">
        <f>N140/Assumptions!$B$5</f>
        <v>23821.428571428572</v>
      </c>
    </row>
    <row r="141" spans="1:15" s="23" customFormat="1">
      <c r="A141" s="18" t="s">
        <v>3</v>
      </c>
      <c r="B141" s="179">
        <f>B16+B41+B66+B91+B116</f>
        <v>-86710000</v>
      </c>
      <c r="C141" s="67">
        <f t="shared" ref="C141:M141" si="177">C16+C41+C66+C91+C116</f>
        <v>0</v>
      </c>
      <c r="D141" s="67">
        <f t="shared" si="177"/>
        <v>0</v>
      </c>
      <c r="E141" s="67">
        <f t="shared" si="177"/>
        <v>0</v>
      </c>
      <c r="F141" s="67">
        <f t="shared" si="177"/>
        <v>0</v>
      </c>
      <c r="G141" s="67">
        <f t="shared" si="177"/>
        <v>0</v>
      </c>
      <c r="H141" s="67">
        <f t="shared" si="177"/>
        <v>0</v>
      </c>
      <c r="I141" s="67">
        <f t="shared" si="177"/>
        <v>0</v>
      </c>
      <c r="J141" s="67">
        <f t="shared" si="177"/>
        <v>0</v>
      </c>
      <c r="K141" s="67">
        <f t="shared" si="177"/>
        <v>0</v>
      </c>
      <c r="L141" s="67">
        <f t="shared" si="177"/>
        <v>0</v>
      </c>
      <c r="M141" s="68">
        <f t="shared" si="177"/>
        <v>0</v>
      </c>
      <c r="N141" s="67">
        <f>SUM(B141:M141)</f>
        <v>-86710000</v>
      </c>
      <c r="O141" s="82">
        <f>N141/Assumptions!$B$5</f>
        <v>-20645.238095238095</v>
      </c>
    </row>
    <row r="142" spans="1:15">
      <c r="A142" s="39" t="s">
        <v>4</v>
      </c>
      <c r="B142" s="72">
        <f>SUM(B140:B141)</f>
        <v>13340000</v>
      </c>
      <c r="C142" s="69">
        <f t="shared" ref="C142:M142" si="178">SUM(C140:C141)</f>
        <v>0</v>
      </c>
      <c r="D142" s="69">
        <f t="shared" si="178"/>
        <v>0</v>
      </c>
      <c r="E142" s="69">
        <f t="shared" si="178"/>
        <v>0</v>
      </c>
      <c r="F142" s="69">
        <f t="shared" si="178"/>
        <v>0</v>
      </c>
      <c r="G142" s="69">
        <f t="shared" si="178"/>
        <v>0</v>
      </c>
      <c r="H142" s="69">
        <f t="shared" si="178"/>
        <v>0</v>
      </c>
      <c r="I142" s="69">
        <f t="shared" si="178"/>
        <v>0</v>
      </c>
      <c r="J142" s="69">
        <f t="shared" si="178"/>
        <v>0</v>
      </c>
      <c r="K142" s="69">
        <f t="shared" si="178"/>
        <v>0</v>
      </c>
      <c r="L142" s="69">
        <f t="shared" si="178"/>
        <v>0</v>
      </c>
      <c r="M142" s="73">
        <f t="shared" si="178"/>
        <v>0</v>
      </c>
      <c r="N142" s="71">
        <f>SUM(B142:M142)</f>
        <v>13340000</v>
      </c>
      <c r="O142" s="81">
        <f>N142/Assumptions!$B$5</f>
        <v>3176.1904761904761</v>
      </c>
    </row>
    <row r="143" spans="1:15">
      <c r="A143" s="13"/>
      <c r="B143" s="72"/>
      <c r="C143" s="69"/>
      <c r="D143" s="69"/>
      <c r="E143" s="69"/>
      <c r="F143" s="69"/>
      <c r="G143" s="69"/>
      <c r="H143" s="69"/>
      <c r="I143" s="69"/>
      <c r="J143" s="69"/>
      <c r="K143" s="69"/>
      <c r="L143" s="69"/>
      <c r="M143" s="73"/>
      <c r="N143" s="73"/>
      <c r="O143" s="164"/>
    </row>
    <row r="144" spans="1:15">
      <c r="A144" s="16" t="s">
        <v>10</v>
      </c>
      <c r="B144" s="55">
        <f>IF(B140=0,"",B142/B140)</f>
        <v>0.13333333333333333</v>
      </c>
      <c r="C144" s="56" t="str">
        <f t="shared" ref="C144:M144" si="179">IF(C140=0,"",C142/C140)</f>
        <v/>
      </c>
      <c r="D144" s="56" t="str">
        <f t="shared" si="179"/>
        <v/>
      </c>
      <c r="E144" s="56" t="str">
        <f t="shared" si="179"/>
        <v/>
      </c>
      <c r="F144" s="56" t="str">
        <f t="shared" si="179"/>
        <v/>
      </c>
      <c r="G144" s="56" t="str">
        <f t="shared" si="179"/>
        <v/>
      </c>
      <c r="H144" s="56" t="str">
        <f t="shared" si="179"/>
        <v/>
      </c>
      <c r="I144" s="56" t="str">
        <f t="shared" si="179"/>
        <v/>
      </c>
      <c r="J144" s="56" t="str">
        <f t="shared" si="179"/>
        <v/>
      </c>
      <c r="K144" s="56" t="str">
        <f t="shared" si="179"/>
        <v/>
      </c>
      <c r="L144" s="56" t="str">
        <f t="shared" si="179"/>
        <v/>
      </c>
      <c r="M144" s="57" t="str">
        <f t="shared" si="179"/>
        <v/>
      </c>
      <c r="N144" s="57">
        <f>IF(N140=0,"",N142/N140)</f>
        <v>0.13333333333333333</v>
      </c>
      <c r="O144" s="164"/>
    </row>
    <row r="145" spans="1:15" s="23" customFormat="1">
      <c r="A145" s="13" t="s">
        <v>7</v>
      </c>
      <c r="B145" s="72">
        <f>IF(B130=0,"",B140/B130)</f>
        <v>150000</v>
      </c>
      <c r="C145" s="69" t="str">
        <f t="shared" ref="C145:M145" si="180">IF(C130=0,"",C140/C130)</f>
        <v/>
      </c>
      <c r="D145" s="69" t="str">
        <f t="shared" si="180"/>
        <v/>
      </c>
      <c r="E145" s="69" t="str">
        <f t="shared" si="180"/>
        <v/>
      </c>
      <c r="F145" s="69" t="str">
        <f t="shared" si="180"/>
        <v/>
      </c>
      <c r="G145" s="69" t="str">
        <f t="shared" si="180"/>
        <v/>
      </c>
      <c r="H145" s="69" t="str">
        <f t="shared" si="180"/>
        <v/>
      </c>
      <c r="I145" s="69" t="str">
        <f t="shared" si="180"/>
        <v/>
      </c>
      <c r="J145" s="69" t="str">
        <f t="shared" si="180"/>
        <v/>
      </c>
      <c r="K145" s="69" t="str">
        <f t="shared" si="180"/>
        <v/>
      </c>
      <c r="L145" s="69" t="str">
        <f t="shared" si="180"/>
        <v/>
      </c>
      <c r="M145" s="73" t="str">
        <f t="shared" si="180"/>
        <v/>
      </c>
      <c r="N145" s="73">
        <f>IF(N130=0,"",N140/N130)</f>
        <v>150000</v>
      </c>
      <c r="O145" s="81">
        <f>N145/Assumptions!$B$5</f>
        <v>35.714285714285715</v>
      </c>
    </row>
    <row r="146" spans="1:15" s="23" customFormat="1">
      <c r="A146" s="18" t="s">
        <v>5</v>
      </c>
      <c r="B146" s="179">
        <f>IF(B130=0,"",B142/B130)</f>
        <v>20000</v>
      </c>
      <c r="C146" s="67" t="str">
        <f t="shared" ref="C146:M146" si="181">IF(C130=0,"",C142/C130)</f>
        <v/>
      </c>
      <c r="D146" s="67" t="str">
        <f t="shared" si="181"/>
        <v/>
      </c>
      <c r="E146" s="67" t="str">
        <f t="shared" si="181"/>
        <v/>
      </c>
      <c r="F146" s="67" t="str">
        <f t="shared" si="181"/>
        <v/>
      </c>
      <c r="G146" s="67" t="str">
        <f t="shared" si="181"/>
        <v/>
      </c>
      <c r="H146" s="67" t="str">
        <f t="shared" si="181"/>
        <v/>
      </c>
      <c r="I146" s="67" t="str">
        <f t="shared" si="181"/>
        <v/>
      </c>
      <c r="J146" s="67" t="str">
        <f t="shared" si="181"/>
        <v/>
      </c>
      <c r="K146" s="67" t="str">
        <f t="shared" si="181"/>
        <v/>
      </c>
      <c r="L146" s="67" t="str">
        <f t="shared" si="181"/>
        <v/>
      </c>
      <c r="M146" s="68" t="str">
        <f t="shared" si="181"/>
        <v/>
      </c>
      <c r="N146" s="68">
        <f>IF(N130=0,"",N142/N130)</f>
        <v>20000</v>
      </c>
      <c r="O146" s="81">
        <f>N146/Assumptions!$B$5</f>
        <v>4.7619047619047619</v>
      </c>
    </row>
    <row r="147" spans="1:15">
      <c r="B147" s="165"/>
      <c r="C147" s="166"/>
      <c r="D147" s="166"/>
      <c r="E147" s="166"/>
      <c r="F147" s="166"/>
      <c r="G147" s="166"/>
      <c r="H147" s="166"/>
      <c r="I147" s="166"/>
      <c r="J147" s="166"/>
      <c r="K147" s="166"/>
      <c r="L147" s="166"/>
      <c r="M147" s="167"/>
      <c r="N147" s="167"/>
      <c r="O147" s="81"/>
    </row>
    <row r="148" spans="1:15" s="2" customFormat="1">
      <c r="A148" s="13" t="s">
        <v>6</v>
      </c>
      <c r="B148" s="72">
        <f>-(B132+B140)*Assumptions!$B$14</f>
        <v>-14721000</v>
      </c>
      <c r="C148" s="69">
        <f>-(C132+C140)*Assumptions!$B$14</f>
        <v>0</v>
      </c>
      <c r="D148" s="69">
        <f>-(D132+D140)*Assumptions!$B$14</f>
        <v>0</v>
      </c>
      <c r="E148" s="69">
        <f>-(E132+E140)*Assumptions!$B$14</f>
        <v>0</v>
      </c>
      <c r="F148" s="69">
        <f>-(F132+F140)*Assumptions!$B$14</f>
        <v>0</v>
      </c>
      <c r="G148" s="69">
        <f>-(G132+G140)*Assumptions!$B$14</f>
        <v>0</v>
      </c>
      <c r="H148" s="69">
        <f>-(H132+H140)*Assumptions!$B$14</f>
        <v>0</v>
      </c>
      <c r="I148" s="69">
        <f>-(I132+I140)*Assumptions!$B$14</f>
        <v>0</v>
      </c>
      <c r="J148" s="69">
        <f>-(J132+J140)*Assumptions!$B$14</f>
        <v>0</v>
      </c>
      <c r="K148" s="69">
        <f>-(K132+K140)*Assumptions!$B$14</f>
        <v>0</v>
      </c>
      <c r="L148" s="69">
        <f>-(L132+L140)*Assumptions!$B$14</f>
        <v>0</v>
      </c>
      <c r="M148" s="73">
        <f>-(M132+M140)*Assumptions!$B$14</f>
        <v>0</v>
      </c>
      <c r="N148" s="73">
        <f>SUM(B148:M148)</f>
        <v>-14721000</v>
      </c>
      <c r="O148" s="81">
        <f>N148/Assumptions!$B$5</f>
        <v>-3505</v>
      </c>
    </row>
    <row r="149" spans="1:15">
      <c r="A149" s="18"/>
      <c r="B149" s="72"/>
      <c r="C149" s="69"/>
      <c r="D149" s="69"/>
      <c r="E149" s="69"/>
      <c r="F149" s="69"/>
      <c r="G149" s="69"/>
      <c r="H149" s="69"/>
      <c r="I149" s="69"/>
      <c r="J149" s="69"/>
      <c r="K149" s="69"/>
      <c r="L149" s="69"/>
      <c r="M149" s="73"/>
      <c r="N149" s="68"/>
      <c r="O149" s="81"/>
    </row>
    <row r="150" spans="1:15" ht="13.5" thickBot="1">
      <c r="A150" s="91" t="s">
        <v>9</v>
      </c>
      <c r="B150" s="180">
        <f>B134+B142+B148</f>
        <v>6479000</v>
      </c>
      <c r="C150" s="70">
        <f t="shared" ref="C150:M150" si="182">C134+C142+C148</f>
        <v>0</v>
      </c>
      <c r="D150" s="70">
        <f t="shared" si="182"/>
        <v>0</v>
      </c>
      <c r="E150" s="70">
        <f t="shared" si="182"/>
        <v>0</v>
      </c>
      <c r="F150" s="70">
        <f t="shared" si="182"/>
        <v>0</v>
      </c>
      <c r="G150" s="70">
        <f t="shared" si="182"/>
        <v>0</v>
      </c>
      <c r="H150" s="70">
        <f t="shared" si="182"/>
        <v>0</v>
      </c>
      <c r="I150" s="70">
        <f t="shared" si="182"/>
        <v>0</v>
      </c>
      <c r="J150" s="70">
        <f t="shared" si="182"/>
        <v>0</v>
      </c>
      <c r="K150" s="70">
        <f t="shared" si="182"/>
        <v>0</v>
      </c>
      <c r="L150" s="70">
        <f t="shared" si="182"/>
        <v>0</v>
      </c>
      <c r="M150" s="174">
        <f t="shared" si="182"/>
        <v>0</v>
      </c>
      <c r="N150" s="174">
        <f>SUM(B150:M150)</f>
        <v>6479000</v>
      </c>
      <c r="O150" s="83">
        <f>N150/Assumptions!$B$5</f>
        <v>1542.6190476190477</v>
      </c>
    </row>
    <row r="151" spans="1:15" ht="13.5" thickTop="1">
      <c r="A151" s="92" t="s">
        <v>10</v>
      </c>
      <c r="B151" s="181">
        <f>IF(B132+B140=0,"",B150/(B132+B140))</f>
        <v>4.4011955709530599E-2</v>
      </c>
      <c r="C151" s="58" t="str">
        <f t="shared" ref="C151" si="183">IF(C132+C140=0,"",C150/(C132+C140))</f>
        <v/>
      </c>
      <c r="D151" s="58" t="str">
        <f t="shared" ref="D151" si="184">IF(D132+D140=0,"",D150/(D132+D140))</f>
        <v/>
      </c>
      <c r="E151" s="58" t="str">
        <f t="shared" ref="E151" si="185">IF(E132+E140=0,"",E150/(E132+E140))</f>
        <v/>
      </c>
      <c r="F151" s="58" t="str">
        <f t="shared" ref="F151" si="186">IF(F132+F140=0,"",F150/(F132+F140))</f>
        <v/>
      </c>
      <c r="G151" s="58" t="str">
        <f t="shared" ref="G151" si="187">IF(G132+G140=0,"",G150/(G132+G140))</f>
        <v/>
      </c>
      <c r="H151" s="58" t="str">
        <f t="shared" ref="H151" si="188">IF(H132+H140=0,"",H150/(H132+H140))</f>
        <v/>
      </c>
      <c r="I151" s="58" t="str">
        <f t="shared" ref="I151" si="189">IF(I132+I140=0,"",I150/(I132+I140))</f>
        <v/>
      </c>
      <c r="J151" s="58" t="str">
        <f t="shared" ref="J151" si="190">IF(J132+J140=0,"",J150/(J132+J140))</f>
        <v/>
      </c>
      <c r="K151" s="58" t="str">
        <f t="shared" ref="K151" si="191">IF(K132+K140=0,"",K150/(K132+K140))</f>
        <v/>
      </c>
      <c r="L151" s="58" t="str">
        <f t="shared" ref="L151" si="192">IF(L132+L140=0,"",L150/(L132+L140))</f>
        <v/>
      </c>
      <c r="M151" s="182" t="str">
        <f t="shared" ref="M151" si="193">IF(M132+M140=0,"",M150/(M132+M140))</f>
        <v/>
      </c>
      <c r="N151" s="175">
        <f>N150/(N132+N140)</f>
        <v>4.4011955709530599E-2</v>
      </c>
      <c r="O151" s="84"/>
    </row>
    <row r="152" spans="1:15">
      <c r="A152" s="29"/>
      <c r="B152" s="59"/>
      <c r="C152" s="59"/>
      <c r="D152" s="59"/>
      <c r="E152" s="59"/>
      <c r="F152" s="59"/>
      <c r="G152" s="59"/>
      <c r="H152" s="59"/>
      <c r="I152" s="59"/>
      <c r="J152" s="59"/>
      <c r="K152" s="59"/>
      <c r="L152" s="59"/>
      <c r="M152" s="59"/>
      <c r="N152" s="59"/>
    </row>
  </sheetData>
  <phoneticPr fontId="5" type="noConversion"/>
  <pageMargins left="0.75" right="0.75" top="1" bottom="1" header="0.5" footer="0.5"/>
  <pageSetup scale="67" orientation="landscape" r:id="rId1"/>
  <headerFooter alignWithMargins="0"/>
  <rowBreaks count="2" manualBreakCount="2">
    <brk id="52" max="16383" man="1"/>
    <brk id="102" max="16383" man="1"/>
  </rowBreaks>
  <drawing r:id="rId2"/>
</worksheet>
</file>

<file path=xl/worksheets/sheet4.xml><?xml version="1.0" encoding="utf-8"?>
<worksheet xmlns="http://schemas.openxmlformats.org/spreadsheetml/2006/main" xmlns:r="http://schemas.openxmlformats.org/officeDocument/2006/relationships">
  <dimension ref="A1:Y77"/>
  <sheetViews>
    <sheetView zoomScaleNormal="100" zoomScaleSheetLayoutView="100" workbookViewId="0"/>
  </sheetViews>
  <sheetFormatPr defaultRowHeight="12.75"/>
  <cols>
    <col min="1" max="1" width="33.42578125" style="1" customWidth="1"/>
    <col min="2" max="2" width="14.140625" style="3" bestFit="1" customWidth="1"/>
    <col min="3" max="3" width="12.28515625" style="3" bestFit="1" customWidth="1"/>
    <col min="4" max="8" width="12.140625" style="3" bestFit="1" customWidth="1"/>
    <col min="9" max="9" width="12.28515625" style="3" bestFit="1" customWidth="1"/>
    <col min="10" max="10" width="11.85546875" style="3" bestFit="1" customWidth="1"/>
    <col min="11" max="13" width="11.42578125" style="3" bestFit="1" customWidth="1"/>
    <col min="14" max="14" width="14.140625" style="3" bestFit="1" customWidth="1"/>
    <col min="15" max="15" width="12.28515625" style="1" customWidth="1"/>
    <col min="16" max="24" width="9.140625" style="1"/>
    <col min="25" max="25" width="9.5703125" style="1" bestFit="1" customWidth="1"/>
    <col min="26" max="16384" width="9.140625" style="1"/>
  </cols>
  <sheetData>
    <row r="1" spans="1:15" ht="15">
      <c r="A1" s="35" t="s">
        <v>25</v>
      </c>
    </row>
    <row r="3" spans="1:15">
      <c r="A3" s="33" t="s">
        <v>69</v>
      </c>
      <c r="B3" s="198" t="s">
        <v>22</v>
      </c>
      <c r="C3" s="41" t="s">
        <v>23</v>
      </c>
      <c r="D3" s="41" t="s">
        <v>12</v>
      </c>
      <c r="E3" s="41" t="s">
        <v>13</v>
      </c>
      <c r="F3" s="41" t="s">
        <v>14</v>
      </c>
      <c r="G3" s="41" t="s">
        <v>15</v>
      </c>
      <c r="H3" s="41" t="s">
        <v>16</v>
      </c>
      <c r="I3" s="41" t="s">
        <v>17</v>
      </c>
      <c r="J3" s="41" t="s">
        <v>18</v>
      </c>
      <c r="K3" s="41" t="s">
        <v>19</v>
      </c>
      <c r="L3" s="41" t="s">
        <v>20</v>
      </c>
      <c r="M3" s="41" t="s">
        <v>21</v>
      </c>
      <c r="N3" s="206" t="s">
        <v>2</v>
      </c>
      <c r="O3" s="34" t="s">
        <v>24</v>
      </c>
    </row>
    <row r="4" spans="1:15" s="161" customFormat="1">
      <c r="A4" s="163" t="s">
        <v>45</v>
      </c>
      <c r="B4" s="202"/>
      <c r="C4" s="203"/>
      <c r="D4" s="203"/>
      <c r="E4" s="203"/>
      <c r="F4" s="203"/>
      <c r="G4" s="203"/>
      <c r="H4" s="203"/>
      <c r="I4" s="203"/>
      <c r="J4" s="203"/>
      <c r="K4" s="203"/>
      <c r="L4" s="203"/>
      <c r="M4" s="203"/>
      <c r="N4" s="46"/>
      <c r="O4" s="204"/>
    </row>
    <row r="5" spans="1:15">
      <c r="A5" s="13" t="s">
        <v>30</v>
      </c>
      <c r="B5" s="63">
        <f>Retailers!B129</f>
        <v>393</v>
      </c>
      <c r="C5" s="64">
        <f>Retailers!C129</f>
        <v>0</v>
      </c>
      <c r="D5" s="64">
        <f>Retailers!D129</f>
        <v>0</v>
      </c>
      <c r="E5" s="64">
        <f>Retailers!E129</f>
        <v>0</v>
      </c>
      <c r="F5" s="64">
        <f>Retailers!F129</f>
        <v>0</v>
      </c>
      <c r="G5" s="64">
        <f>Retailers!G129</f>
        <v>0</v>
      </c>
      <c r="H5" s="64">
        <f>Retailers!H129</f>
        <v>0</v>
      </c>
      <c r="I5" s="64">
        <f>Retailers!I129</f>
        <v>0</v>
      </c>
      <c r="J5" s="64">
        <f>Retailers!J129</f>
        <v>0</v>
      </c>
      <c r="K5" s="64">
        <f>Retailers!K129</f>
        <v>0</v>
      </c>
      <c r="L5" s="64">
        <f>Retailers!L129</f>
        <v>0</v>
      </c>
      <c r="M5" s="64">
        <f>Retailers!M129</f>
        <v>0</v>
      </c>
      <c r="N5" s="54">
        <f>Retailers!N129</f>
        <v>393</v>
      </c>
      <c r="O5" s="131"/>
    </row>
    <row r="6" spans="1:15">
      <c r="A6" s="86"/>
      <c r="B6" s="63"/>
      <c r="C6" s="64"/>
      <c r="D6" s="64"/>
      <c r="E6" s="64"/>
      <c r="F6" s="64"/>
      <c r="G6" s="64"/>
      <c r="H6" s="64"/>
      <c r="I6" s="64"/>
      <c r="J6" s="64"/>
      <c r="K6" s="64"/>
      <c r="L6" s="64"/>
      <c r="M6" s="64"/>
      <c r="N6" s="54"/>
      <c r="O6" s="131"/>
    </row>
    <row r="7" spans="1:15" s="2" customFormat="1">
      <c r="A7" s="13" t="s">
        <v>46</v>
      </c>
      <c r="B7" s="63">
        <f>Retailers!B132</f>
        <v>47160000</v>
      </c>
      <c r="C7" s="64">
        <f>Retailers!C132</f>
        <v>0</v>
      </c>
      <c r="D7" s="64">
        <f>Retailers!D132</f>
        <v>0</v>
      </c>
      <c r="E7" s="64">
        <f>Retailers!E132</f>
        <v>0</v>
      </c>
      <c r="F7" s="64">
        <f>Retailers!F132</f>
        <v>0</v>
      </c>
      <c r="G7" s="64">
        <f>Retailers!G132</f>
        <v>0</v>
      </c>
      <c r="H7" s="64">
        <f>Retailers!H132</f>
        <v>0</v>
      </c>
      <c r="I7" s="64">
        <f>Retailers!I132</f>
        <v>0</v>
      </c>
      <c r="J7" s="64">
        <f>Retailers!J132</f>
        <v>0</v>
      </c>
      <c r="K7" s="64">
        <f>Retailers!K132</f>
        <v>0</v>
      </c>
      <c r="L7" s="64">
        <f>Retailers!L132</f>
        <v>0</v>
      </c>
      <c r="M7" s="64">
        <f>Retailers!M132</f>
        <v>0</v>
      </c>
      <c r="N7" s="54">
        <f>Retailers!N132</f>
        <v>47160000</v>
      </c>
      <c r="O7" s="131">
        <f>N7/Assumptions!$B$5</f>
        <v>11228.571428571429</v>
      </c>
    </row>
    <row r="8" spans="1:15" s="24" customFormat="1">
      <c r="A8" s="18" t="s">
        <v>3</v>
      </c>
      <c r="B8" s="63">
        <f>Retailers!B133</f>
        <v>-39300000</v>
      </c>
      <c r="C8" s="64">
        <f>Retailers!C133</f>
        <v>0</v>
      </c>
      <c r="D8" s="64">
        <f>Retailers!D133</f>
        <v>0</v>
      </c>
      <c r="E8" s="64">
        <f>Retailers!E133</f>
        <v>0</v>
      </c>
      <c r="F8" s="64">
        <f>Retailers!F133</f>
        <v>0</v>
      </c>
      <c r="G8" s="64">
        <f>Retailers!G133</f>
        <v>0</v>
      </c>
      <c r="H8" s="64">
        <f>Retailers!H133</f>
        <v>0</v>
      </c>
      <c r="I8" s="64">
        <f>Retailers!I133</f>
        <v>0</v>
      </c>
      <c r="J8" s="64">
        <f>Retailers!J133</f>
        <v>0</v>
      </c>
      <c r="K8" s="64">
        <f>Retailers!K133</f>
        <v>0</v>
      </c>
      <c r="L8" s="64">
        <f>Retailers!L133</f>
        <v>0</v>
      </c>
      <c r="M8" s="64">
        <f>Retailers!M133</f>
        <v>0</v>
      </c>
      <c r="N8" s="54">
        <f>Retailers!N133</f>
        <v>-39300000</v>
      </c>
      <c r="O8" s="205">
        <f>N8/Assumptions!$B$5</f>
        <v>-9357.1428571428569</v>
      </c>
    </row>
    <row r="9" spans="1:15">
      <c r="A9" s="39" t="s">
        <v>47</v>
      </c>
      <c r="B9" s="60">
        <f>Retailers!B134</f>
        <v>7860000</v>
      </c>
      <c r="C9" s="61">
        <f>Retailers!C134</f>
        <v>0</v>
      </c>
      <c r="D9" s="61">
        <f>Retailers!D134</f>
        <v>0</v>
      </c>
      <c r="E9" s="61">
        <f>Retailers!E134</f>
        <v>0</v>
      </c>
      <c r="F9" s="61">
        <f>Retailers!F134</f>
        <v>0</v>
      </c>
      <c r="G9" s="61">
        <f>Retailers!G134</f>
        <v>0</v>
      </c>
      <c r="H9" s="61">
        <f>Retailers!H134</f>
        <v>0</v>
      </c>
      <c r="I9" s="61">
        <f>Retailers!I134</f>
        <v>0</v>
      </c>
      <c r="J9" s="61">
        <f>Retailers!J134</f>
        <v>0</v>
      </c>
      <c r="K9" s="61">
        <f>Retailers!K134</f>
        <v>0</v>
      </c>
      <c r="L9" s="61">
        <f>Retailers!L134</f>
        <v>0</v>
      </c>
      <c r="M9" s="61">
        <f>Retailers!M134</f>
        <v>0</v>
      </c>
      <c r="N9" s="52">
        <f>Retailers!N134</f>
        <v>7860000</v>
      </c>
      <c r="O9" s="131">
        <f>N9/Assumptions!$B$5</f>
        <v>1871.4285714285713</v>
      </c>
    </row>
    <row r="10" spans="1:15">
      <c r="A10" s="16" t="s">
        <v>10</v>
      </c>
      <c r="B10" s="191">
        <f>Retailers!B136</f>
        <v>0.16666666666666666</v>
      </c>
      <c r="C10" s="169" t="str">
        <f>Retailers!C136</f>
        <v/>
      </c>
      <c r="D10" s="169" t="str">
        <f>Retailers!D136</f>
        <v/>
      </c>
      <c r="E10" s="169" t="str">
        <f>Retailers!E136</f>
        <v/>
      </c>
      <c r="F10" s="169" t="str">
        <f>Retailers!F136</f>
        <v/>
      </c>
      <c r="G10" s="169" t="str">
        <f>Retailers!G136</f>
        <v/>
      </c>
      <c r="H10" s="169" t="str">
        <f>Retailers!H136</f>
        <v/>
      </c>
      <c r="I10" s="169" t="str">
        <f>Retailers!I136</f>
        <v/>
      </c>
      <c r="J10" s="169" t="str">
        <f>Retailers!J136</f>
        <v/>
      </c>
      <c r="K10" s="169" t="str">
        <f>Retailers!K136</f>
        <v/>
      </c>
      <c r="L10" s="169" t="str">
        <f>Retailers!L136</f>
        <v/>
      </c>
      <c r="M10" s="169" t="str">
        <f>Retailers!M136</f>
        <v/>
      </c>
      <c r="N10" s="168">
        <f>Retailers!N136</f>
        <v>0.16666666666666666</v>
      </c>
      <c r="O10" s="131"/>
    </row>
    <row r="11" spans="1:15">
      <c r="A11" s="13"/>
      <c r="B11" s="63"/>
      <c r="C11" s="64"/>
      <c r="D11" s="64"/>
      <c r="E11" s="64"/>
      <c r="F11" s="64"/>
      <c r="G11" s="64"/>
      <c r="H11" s="64"/>
      <c r="I11" s="64"/>
      <c r="J11" s="64"/>
      <c r="K11" s="64"/>
      <c r="L11" s="64"/>
      <c r="M11" s="64"/>
      <c r="N11" s="54"/>
      <c r="O11" s="131"/>
    </row>
    <row r="12" spans="1:15" s="23" customFormat="1">
      <c r="A12" s="163" t="s">
        <v>70</v>
      </c>
      <c r="B12" s="63"/>
      <c r="C12" s="64"/>
      <c r="D12" s="64"/>
      <c r="E12" s="64"/>
      <c r="F12" s="64"/>
      <c r="G12" s="64"/>
      <c r="H12" s="64"/>
      <c r="I12" s="64"/>
      <c r="J12" s="64"/>
      <c r="K12" s="64"/>
      <c r="L12" s="64"/>
      <c r="M12" s="64"/>
      <c r="N12" s="54"/>
      <c r="O12" s="131"/>
    </row>
    <row r="13" spans="1:15" s="23" customFormat="1">
      <c r="A13" s="13" t="s">
        <v>30</v>
      </c>
      <c r="B13" s="63">
        <f>Retailers!B130</f>
        <v>667</v>
      </c>
      <c r="C13" s="64">
        <f>Retailers!C130</f>
        <v>0</v>
      </c>
      <c r="D13" s="64">
        <f>Retailers!D130</f>
        <v>0</v>
      </c>
      <c r="E13" s="64">
        <f>Retailers!E130</f>
        <v>0</v>
      </c>
      <c r="F13" s="64">
        <f>Retailers!F130</f>
        <v>0</v>
      </c>
      <c r="G13" s="64">
        <f>Retailers!G130</f>
        <v>0</v>
      </c>
      <c r="H13" s="64">
        <f>Retailers!H130</f>
        <v>0</v>
      </c>
      <c r="I13" s="64">
        <f>Retailers!I130</f>
        <v>0</v>
      </c>
      <c r="J13" s="64">
        <f>Retailers!J130</f>
        <v>0</v>
      </c>
      <c r="K13" s="64">
        <f>Retailers!K130</f>
        <v>0</v>
      </c>
      <c r="L13" s="64">
        <f>Retailers!L130</f>
        <v>0</v>
      </c>
      <c r="M13" s="64">
        <f>Retailers!M130</f>
        <v>0</v>
      </c>
      <c r="N13" s="54">
        <f>Retailers!N130</f>
        <v>667</v>
      </c>
      <c r="O13" s="131"/>
    </row>
    <row r="14" spans="1:15" s="23" customFormat="1">
      <c r="A14" s="172"/>
      <c r="B14" s="63"/>
      <c r="C14" s="64"/>
      <c r="D14" s="64"/>
      <c r="E14" s="64"/>
      <c r="F14" s="64"/>
      <c r="G14" s="64"/>
      <c r="H14" s="64"/>
      <c r="I14" s="64"/>
      <c r="J14" s="64"/>
      <c r="K14" s="64"/>
      <c r="L14" s="64"/>
      <c r="M14" s="64"/>
      <c r="N14" s="54"/>
      <c r="O14" s="131"/>
    </row>
    <row r="15" spans="1:15" s="23" customFormat="1">
      <c r="A15" s="13" t="s">
        <v>46</v>
      </c>
      <c r="B15" s="63">
        <f>Retailers!B140</f>
        <v>100050000</v>
      </c>
      <c r="C15" s="64">
        <f>Retailers!C140</f>
        <v>0</v>
      </c>
      <c r="D15" s="64">
        <f>Retailers!D140</f>
        <v>0</v>
      </c>
      <c r="E15" s="64">
        <f>Retailers!E140</f>
        <v>0</v>
      </c>
      <c r="F15" s="64">
        <f>Retailers!F140</f>
        <v>0</v>
      </c>
      <c r="G15" s="64">
        <f>Retailers!G140</f>
        <v>0</v>
      </c>
      <c r="H15" s="64">
        <f>Retailers!H140</f>
        <v>0</v>
      </c>
      <c r="I15" s="64">
        <f>Retailers!I140</f>
        <v>0</v>
      </c>
      <c r="J15" s="64">
        <f>Retailers!J140</f>
        <v>0</v>
      </c>
      <c r="K15" s="64">
        <f>Retailers!K140</f>
        <v>0</v>
      </c>
      <c r="L15" s="64">
        <f>Retailers!L140</f>
        <v>0</v>
      </c>
      <c r="M15" s="64">
        <f>Retailers!M140</f>
        <v>0</v>
      </c>
      <c r="N15" s="54">
        <f>Retailers!N140</f>
        <v>100050000</v>
      </c>
      <c r="O15" s="131">
        <f>N15/Assumptions!$B$5</f>
        <v>23821.428571428572</v>
      </c>
    </row>
    <row r="16" spans="1:15" s="23" customFormat="1">
      <c r="A16" s="18" t="s">
        <v>3</v>
      </c>
      <c r="B16" s="88">
        <f>Retailers!B141</f>
        <v>-86710000</v>
      </c>
      <c r="C16" s="89">
        <f>Retailers!C141</f>
        <v>0</v>
      </c>
      <c r="D16" s="89">
        <f>Retailers!D141</f>
        <v>0</v>
      </c>
      <c r="E16" s="89">
        <f>Retailers!E141</f>
        <v>0</v>
      </c>
      <c r="F16" s="89">
        <f>Retailers!F141</f>
        <v>0</v>
      </c>
      <c r="G16" s="89">
        <f>Retailers!G141</f>
        <v>0</v>
      </c>
      <c r="H16" s="89">
        <f>Retailers!H141</f>
        <v>0</v>
      </c>
      <c r="I16" s="89">
        <f>Retailers!I141</f>
        <v>0</v>
      </c>
      <c r="J16" s="89">
        <f>Retailers!J141</f>
        <v>0</v>
      </c>
      <c r="K16" s="89">
        <f>Retailers!K141</f>
        <v>0</v>
      </c>
      <c r="L16" s="89">
        <f>Retailers!L141</f>
        <v>0</v>
      </c>
      <c r="M16" s="89">
        <f>Retailers!M141</f>
        <v>0</v>
      </c>
      <c r="N16" s="196">
        <f>Retailers!N141</f>
        <v>-86710000</v>
      </c>
      <c r="O16" s="205">
        <f>N16/Assumptions!$B$5</f>
        <v>-20645.238095238095</v>
      </c>
    </row>
    <row r="17" spans="1:16">
      <c r="A17" s="39" t="s">
        <v>50</v>
      </c>
      <c r="B17" s="63">
        <f>Retailers!B142</f>
        <v>13340000</v>
      </c>
      <c r="C17" s="64">
        <f>Retailers!C142</f>
        <v>0</v>
      </c>
      <c r="D17" s="64">
        <f>Retailers!D142</f>
        <v>0</v>
      </c>
      <c r="E17" s="64">
        <f>Retailers!E142</f>
        <v>0</v>
      </c>
      <c r="F17" s="64">
        <f>Retailers!F142</f>
        <v>0</v>
      </c>
      <c r="G17" s="64">
        <f>Retailers!G142</f>
        <v>0</v>
      </c>
      <c r="H17" s="64">
        <f>Retailers!H142</f>
        <v>0</v>
      </c>
      <c r="I17" s="64">
        <f>Retailers!I142</f>
        <v>0</v>
      </c>
      <c r="J17" s="64">
        <f>Retailers!J142</f>
        <v>0</v>
      </c>
      <c r="K17" s="64">
        <f>Retailers!K142</f>
        <v>0</v>
      </c>
      <c r="L17" s="64">
        <f>Retailers!L142</f>
        <v>0</v>
      </c>
      <c r="M17" s="64">
        <f>Retailers!M142</f>
        <v>0</v>
      </c>
      <c r="N17" s="54">
        <f>Retailers!N142</f>
        <v>13340000</v>
      </c>
      <c r="O17" s="131">
        <f>N17/Assumptions!$B$5</f>
        <v>3176.1904761904761</v>
      </c>
    </row>
    <row r="18" spans="1:16">
      <c r="A18" s="16" t="s">
        <v>10</v>
      </c>
      <c r="B18" s="191">
        <f>Retailers!B144</f>
        <v>0.13333333333333333</v>
      </c>
      <c r="C18" s="169" t="str">
        <f>Retailers!C144</f>
        <v/>
      </c>
      <c r="D18" s="169" t="str">
        <f>Retailers!D144</f>
        <v/>
      </c>
      <c r="E18" s="169" t="str">
        <f>Retailers!E144</f>
        <v/>
      </c>
      <c r="F18" s="169" t="str">
        <f>Retailers!F144</f>
        <v/>
      </c>
      <c r="G18" s="169" t="str">
        <f>Retailers!G144</f>
        <v/>
      </c>
      <c r="H18" s="169" t="str">
        <f>Retailers!H144</f>
        <v/>
      </c>
      <c r="I18" s="169" t="str">
        <f>Retailers!I144</f>
        <v/>
      </c>
      <c r="J18" s="169" t="str">
        <f>Retailers!J144</f>
        <v/>
      </c>
      <c r="K18" s="169" t="str">
        <f>Retailers!K144</f>
        <v/>
      </c>
      <c r="L18" s="169" t="str">
        <f>Retailers!L144</f>
        <v/>
      </c>
      <c r="M18" s="169" t="str">
        <f>Retailers!M144</f>
        <v/>
      </c>
      <c r="N18" s="168">
        <f>Retailers!N144</f>
        <v>0.13333333333333333</v>
      </c>
      <c r="O18" s="131"/>
    </row>
    <row r="19" spans="1:16">
      <c r="B19" s="13"/>
      <c r="C19" s="29"/>
      <c r="D19" s="29"/>
      <c r="E19" s="29"/>
      <c r="F19" s="29"/>
      <c r="G19" s="29"/>
      <c r="H19" s="29"/>
      <c r="I19" s="29"/>
      <c r="J19" s="29"/>
      <c r="K19" s="29"/>
      <c r="L19" s="29"/>
      <c r="M19" s="29"/>
      <c r="N19" s="26"/>
      <c r="O19" s="131"/>
    </row>
    <row r="20" spans="1:16" s="2" customFormat="1">
      <c r="A20" s="13" t="s">
        <v>6</v>
      </c>
      <c r="B20" s="63">
        <f>Retailers!B148</f>
        <v>-14721000</v>
      </c>
      <c r="C20" s="64">
        <f>Retailers!C148</f>
        <v>0</v>
      </c>
      <c r="D20" s="64">
        <f>Retailers!D148</f>
        <v>0</v>
      </c>
      <c r="E20" s="64">
        <f>Retailers!E148</f>
        <v>0</v>
      </c>
      <c r="F20" s="64">
        <f>Retailers!F148</f>
        <v>0</v>
      </c>
      <c r="G20" s="64">
        <f>Retailers!G148</f>
        <v>0</v>
      </c>
      <c r="H20" s="64">
        <f>Retailers!H148</f>
        <v>0</v>
      </c>
      <c r="I20" s="64">
        <f>Retailers!I148</f>
        <v>0</v>
      </c>
      <c r="J20" s="64">
        <f>Retailers!J148</f>
        <v>0</v>
      </c>
      <c r="K20" s="64">
        <f>Retailers!K148</f>
        <v>0</v>
      </c>
      <c r="L20" s="64">
        <f>Retailers!L148</f>
        <v>0</v>
      </c>
      <c r="M20" s="64">
        <f>Retailers!M148</f>
        <v>0</v>
      </c>
      <c r="N20" s="54">
        <f>Retailers!N148</f>
        <v>-14721000</v>
      </c>
      <c r="O20" s="131">
        <f>N20/Assumptions!$B$5</f>
        <v>-3505</v>
      </c>
    </row>
    <row r="21" spans="1:16">
      <c r="A21" s="18"/>
      <c r="B21" s="88"/>
      <c r="C21" s="89"/>
      <c r="D21" s="89"/>
      <c r="E21" s="89"/>
      <c r="F21" s="89"/>
      <c r="G21" s="89"/>
      <c r="H21" s="89"/>
      <c r="I21" s="89"/>
      <c r="J21" s="89"/>
      <c r="K21" s="89"/>
      <c r="L21" s="89"/>
      <c r="M21" s="89"/>
      <c r="N21" s="196"/>
      <c r="O21" s="205"/>
    </row>
    <row r="22" spans="1:16" ht="13.5" thickBot="1">
      <c r="A22" s="91" t="s">
        <v>9</v>
      </c>
      <c r="B22" s="199">
        <f>Retailers!B150</f>
        <v>6479000</v>
      </c>
      <c r="C22" s="200">
        <f>Retailers!C150</f>
        <v>0</v>
      </c>
      <c r="D22" s="200">
        <f>Retailers!D150</f>
        <v>0</v>
      </c>
      <c r="E22" s="200">
        <f>Retailers!E150</f>
        <v>0</v>
      </c>
      <c r="F22" s="200">
        <f>Retailers!F150</f>
        <v>0</v>
      </c>
      <c r="G22" s="200">
        <f>Retailers!G150</f>
        <v>0</v>
      </c>
      <c r="H22" s="200">
        <f>Retailers!H150</f>
        <v>0</v>
      </c>
      <c r="I22" s="200">
        <f>Retailers!I150</f>
        <v>0</v>
      </c>
      <c r="J22" s="200">
        <f>Retailers!J150</f>
        <v>0</v>
      </c>
      <c r="K22" s="200">
        <f>Retailers!K150</f>
        <v>0</v>
      </c>
      <c r="L22" s="200">
        <f>Retailers!L150</f>
        <v>0</v>
      </c>
      <c r="M22" s="201">
        <f>Retailers!M150</f>
        <v>0</v>
      </c>
      <c r="N22" s="207">
        <f>Retailers!N150</f>
        <v>6479000</v>
      </c>
      <c r="O22" s="244">
        <f>N22/Assumptions!$B$5</f>
        <v>1542.6190476190477</v>
      </c>
    </row>
    <row r="23" spans="1:16" ht="13.5" thickTop="1">
      <c r="A23" s="92" t="s">
        <v>10</v>
      </c>
      <c r="B23" s="192">
        <f>Retailers!B151</f>
        <v>4.4011955709530599E-2</v>
      </c>
      <c r="C23" s="193" t="str">
        <f>Retailers!C151</f>
        <v/>
      </c>
      <c r="D23" s="193" t="str">
        <f>Retailers!D151</f>
        <v/>
      </c>
      <c r="E23" s="193" t="str">
        <f>Retailers!E151</f>
        <v/>
      </c>
      <c r="F23" s="193" t="str">
        <f>Retailers!F151</f>
        <v/>
      </c>
      <c r="G23" s="193" t="str">
        <f>Retailers!G151</f>
        <v/>
      </c>
      <c r="H23" s="193" t="str">
        <f>Retailers!H151</f>
        <v/>
      </c>
      <c r="I23" s="193" t="str">
        <f>Retailers!I151</f>
        <v/>
      </c>
      <c r="J23" s="193" t="str">
        <f>Retailers!J151</f>
        <v/>
      </c>
      <c r="K23" s="193" t="str">
        <f>Retailers!K151</f>
        <v/>
      </c>
      <c r="L23" s="193" t="str">
        <f>Retailers!L151</f>
        <v/>
      </c>
      <c r="M23" s="194" t="str">
        <f>Retailers!M151</f>
        <v/>
      </c>
      <c r="N23" s="195">
        <f>Retailers!N151</f>
        <v>4.4011955709530599E-2</v>
      </c>
      <c r="O23" s="197"/>
    </row>
    <row r="24" spans="1:16" s="29" customFormat="1">
      <c r="A24" s="74"/>
      <c r="B24" s="17"/>
      <c r="C24" s="17"/>
      <c r="D24" s="17"/>
      <c r="E24" s="17"/>
      <c r="F24" s="17"/>
      <c r="G24" s="17"/>
      <c r="H24" s="17"/>
      <c r="I24" s="17"/>
      <c r="J24" s="17"/>
      <c r="K24" s="17"/>
      <c r="L24" s="17"/>
      <c r="M24" s="17"/>
      <c r="N24" s="17"/>
    </row>
    <row r="25" spans="1:16">
      <c r="A25" s="33" t="s">
        <v>44</v>
      </c>
      <c r="B25" s="41" t="s">
        <v>22</v>
      </c>
      <c r="C25" s="41" t="s">
        <v>23</v>
      </c>
      <c r="D25" s="41" t="s">
        <v>12</v>
      </c>
      <c r="E25" s="41" t="s">
        <v>13</v>
      </c>
      <c r="F25" s="41" t="s">
        <v>14</v>
      </c>
      <c r="G25" s="41" t="s">
        <v>15</v>
      </c>
      <c r="H25" s="41" t="s">
        <v>16</v>
      </c>
      <c r="I25" s="41" t="s">
        <v>17</v>
      </c>
      <c r="J25" s="41" t="s">
        <v>18</v>
      </c>
      <c r="K25" s="41" t="s">
        <v>19</v>
      </c>
      <c r="L25" s="41" t="s">
        <v>20</v>
      </c>
      <c r="M25" s="41" t="s">
        <v>21</v>
      </c>
      <c r="N25" s="34" t="s">
        <v>2</v>
      </c>
      <c r="O25" s="34" t="s">
        <v>24</v>
      </c>
    </row>
    <row r="26" spans="1:16">
      <c r="A26" s="113" t="s">
        <v>45</v>
      </c>
      <c r="B26" s="94"/>
      <c r="C26" s="95"/>
      <c r="D26" s="95"/>
      <c r="E26" s="95"/>
      <c r="F26" s="95"/>
      <c r="G26" s="95"/>
      <c r="H26" s="95"/>
      <c r="I26" s="95"/>
      <c r="J26" s="95"/>
      <c r="K26" s="95"/>
      <c r="L26" s="95"/>
      <c r="M26" s="96"/>
      <c r="N26" s="245"/>
      <c r="O26" s="114"/>
    </row>
    <row r="27" spans="1:16">
      <c r="A27" s="29" t="s">
        <v>30</v>
      </c>
      <c r="B27" s="28">
        <f>B5</f>
        <v>393</v>
      </c>
      <c r="C27" s="10">
        <f t="shared" ref="C27:M27" si="0">C5</f>
        <v>0</v>
      </c>
      <c r="D27" s="10">
        <f t="shared" si="0"/>
        <v>0</v>
      </c>
      <c r="E27" s="10">
        <f t="shared" si="0"/>
        <v>0</v>
      </c>
      <c r="F27" s="10">
        <f t="shared" si="0"/>
        <v>0</v>
      </c>
      <c r="G27" s="10">
        <f t="shared" si="0"/>
        <v>0</v>
      </c>
      <c r="H27" s="10">
        <f t="shared" si="0"/>
        <v>0</v>
      </c>
      <c r="I27" s="10">
        <f t="shared" si="0"/>
        <v>0</v>
      </c>
      <c r="J27" s="10">
        <f t="shared" si="0"/>
        <v>0</v>
      </c>
      <c r="K27" s="10">
        <f t="shared" si="0"/>
        <v>0</v>
      </c>
      <c r="L27" s="10">
        <f t="shared" si="0"/>
        <v>0</v>
      </c>
      <c r="M27" s="37">
        <f t="shared" si="0"/>
        <v>0</v>
      </c>
      <c r="N27" s="10">
        <f>SUM(B27:M27)</f>
        <v>393</v>
      </c>
      <c r="O27" s="115"/>
    </row>
    <row r="28" spans="1:16">
      <c r="A28" s="13"/>
      <c r="B28" s="28"/>
      <c r="C28" s="10"/>
      <c r="D28" s="10"/>
      <c r="E28" s="10"/>
      <c r="F28" s="10"/>
      <c r="G28" s="10"/>
      <c r="H28" s="10"/>
      <c r="I28" s="10"/>
      <c r="J28" s="10"/>
      <c r="K28" s="10"/>
      <c r="L28" s="10"/>
      <c r="M28" s="37"/>
      <c r="N28" s="10"/>
      <c r="O28" s="115"/>
    </row>
    <row r="29" spans="1:16">
      <c r="A29" s="29" t="s">
        <v>46</v>
      </c>
      <c r="B29" s="28">
        <f>Assumptions!$B$7*B27</f>
        <v>39300000</v>
      </c>
      <c r="C29" s="10">
        <f>Assumptions!$B$7*C27</f>
        <v>0</v>
      </c>
      <c r="D29" s="10">
        <f>Assumptions!$B$7*D27</f>
        <v>0</v>
      </c>
      <c r="E29" s="10">
        <f>Assumptions!$B$7*E27</f>
        <v>0</v>
      </c>
      <c r="F29" s="10">
        <f>Assumptions!$B$7*F27</f>
        <v>0</v>
      </c>
      <c r="G29" s="10">
        <f>Assumptions!$B$7*G27</f>
        <v>0</v>
      </c>
      <c r="H29" s="10">
        <f>Assumptions!$B$7*H27</f>
        <v>0</v>
      </c>
      <c r="I29" s="10">
        <f>Assumptions!$B$7*I27</f>
        <v>0</v>
      </c>
      <c r="J29" s="10">
        <f>Assumptions!$B$7*J27</f>
        <v>0</v>
      </c>
      <c r="K29" s="10">
        <f>Assumptions!$B$7*K27</f>
        <v>0</v>
      </c>
      <c r="L29" s="10">
        <f>Assumptions!$B$7*L27</f>
        <v>0</v>
      </c>
      <c r="M29" s="37">
        <f>Assumptions!$B$7*M27</f>
        <v>0</v>
      </c>
      <c r="N29" s="10">
        <f>SUM(B29:M29)</f>
        <v>39300000</v>
      </c>
      <c r="O29" s="115">
        <f>N29/Assumptions!$B$5</f>
        <v>9357.1428571428569</v>
      </c>
      <c r="P29" s="29"/>
    </row>
    <row r="30" spans="1:16">
      <c r="A30" s="18" t="s">
        <v>3</v>
      </c>
      <c r="B30" s="28">
        <f>-Assumptions!$B$8*B27</f>
        <v>-31440000</v>
      </c>
      <c r="C30" s="10">
        <f>-Assumptions!$B$8*C27</f>
        <v>0</v>
      </c>
      <c r="D30" s="10">
        <f>-Assumptions!$B$8*D27</f>
        <v>0</v>
      </c>
      <c r="E30" s="10">
        <f>-Assumptions!$B$8*E27</f>
        <v>0</v>
      </c>
      <c r="F30" s="10">
        <f>-Assumptions!$B$8*F27</f>
        <v>0</v>
      </c>
      <c r="G30" s="10">
        <f>-Assumptions!$B$8*G27</f>
        <v>0</v>
      </c>
      <c r="H30" s="10">
        <f>-Assumptions!$B$8*H27</f>
        <v>0</v>
      </c>
      <c r="I30" s="10">
        <f>-Assumptions!$B$8*I27</f>
        <v>0</v>
      </c>
      <c r="J30" s="10">
        <f>-Assumptions!$B$8*J27</f>
        <v>0</v>
      </c>
      <c r="K30" s="10">
        <f>-Assumptions!$B$8*K27</f>
        <v>0</v>
      </c>
      <c r="L30" s="10">
        <f>-Assumptions!$B$8*L27</f>
        <v>0</v>
      </c>
      <c r="M30" s="37">
        <f>-Assumptions!$B$8*M27</f>
        <v>0</v>
      </c>
      <c r="N30" s="10">
        <f>SUM(B30:M30)</f>
        <v>-31440000</v>
      </c>
      <c r="O30" s="120">
        <f>N30/Assumptions!$B$5</f>
        <v>-7485.7142857142853</v>
      </c>
      <c r="P30" s="29"/>
    </row>
    <row r="31" spans="1:16" s="2" customFormat="1">
      <c r="A31" s="14" t="s">
        <v>47</v>
      </c>
      <c r="B31" s="208">
        <f>SUM(B29:B30)</f>
        <v>7860000</v>
      </c>
      <c r="C31" s="21">
        <f t="shared" ref="C31:M31" si="1">SUM(C29:C30)</f>
        <v>0</v>
      </c>
      <c r="D31" s="21">
        <f t="shared" si="1"/>
        <v>0</v>
      </c>
      <c r="E31" s="21">
        <f t="shared" si="1"/>
        <v>0</v>
      </c>
      <c r="F31" s="21">
        <f t="shared" si="1"/>
        <v>0</v>
      </c>
      <c r="G31" s="21">
        <f t="shared" si="1"/>
        <v>0</v>
      </c>
      <c r="H31" s="21">
        <f t="shared" si="1"/>
        <v>0</v>
      </c>
      <c r="I31" s="21">
        <f t="shared" si="1"/>
        <v>0</v>
      </c>
      <c r="J31" s="21">
        <f t="shared" si="1"/>
        <v>0</v>
      </c>
      <c r="K31" s="21">
        <f t="shared" si="1"/>
        <v>0</v>
      </c>
      <c r="L31" s="21">
        <f t="shared" si="1"/>
        <v>0</v>
      </c>
      <c r="M31" s="116">
        <f t="shared" si="1"/>
        <v>0</v>
      </c>
      <c r="N31" s="21">
        <f>SUM(B31:M31)</f>
        <v>7860000</v>
      </c>
      <c r="O31" s="114">
        <f>N31/Assumptions!$B$5</f>
        <v>1871.4285714285713</v>
      </c>
      <c r="P31" s="44"/>
    </row>
    <row r="32" spans="1:16" s="2" customFormat="1">
      <c r="A32" s="16" t="s">
        <v>10</v>
      </c>
      <c r="B32" s="30">
        <f>IF(B29=0,"",B31/B29)</f>
        <v>0.2</v>
      </c>
      <c r="C32" s="17" t="str">
        <f t="shared" ref="C32:M32" si="2">IF(C29=0,"",C31/C29)</f>
        <v/>
      </c>
      <c r="D32" s="17" t="str">
        <f t="shared" si="2"/>
        <v/>
      </c>
      <c r="E32" s="17" t="str">
        <f t="shared" si="2"/>
        <v/>
      </c>
      <c r="F32" s="17" t="str">
        <f t="shared" si="2"/>
        <v/>
      </c>
      <c r="G32" s="17" t="str">
        <f t="shared" si="2"/>
        <v/>
      </c>
      <c r="H32" s="17" t="str">
        <f t="shared" si="2"/>
        <v/>
      </c>
      <c r="I32" s="17" t="str">
        <f t="shared" si="2"/>
        <v/>
      </c>
      <c r="J32" s="17" t="str">
        <f t="shared" si="2"/>
        <v/>
      </c>
      <c r="K32" s="17" t="str">
        <f t="shared" si="2"/>
        <v/>
      </c>
      <c r="L32" s="17" t="str">
        <f t="shared" si="2"/>
        <v/>
      </c>
      <c r="M32" s="43" t="str">
        <f t="shared" si="2"/>
        <v/>
      </c>
      <c r="N32" s="17">
        <f t="shared" ref="N32" si="3">N31/N29</f>
        <v>0.2</v>
      </c>
      <c r="O32" s="115"/>
      <c r="P32" s="44"/>
    </row>
    <row r="33" spans="1:19">
      <c r="A33" s="13"/>
      <c r="B33" s="40"/>
      <c r="C33" s="9"/>
      <c r="D33" s="9"/>
      <c r="E33" s="9"/>
      <c r="F33" s="9"/>
      <c r="G33" s="9"/>
      <c r="H33" s="9"/>
      <c r="I33" s="9"/>
      <c r="J33" s="9"/>
      <c r="K33" s="9"/>
      <c r="L33" s="9"/>
      <c r="M33" s="38"/>
      <c r="N33" s="9"/>
      <c r="O33" s="115"/>
    </row>
    <row r="34" spans="1:19">
      <c r="A34" s="113" t="s">
        <v>48</v>
      </c>
      <c r="B34" s="117"/>
      <c r="C34" s="118"/>
      <c r="D34" s="118"/>
      <c r="E34" s="118"/>
      <c r="F34" s="118"/>
      <c r="G34" s="118"/>
      <c r="H34" s="118"/>
      <c r="I34" s="118"/>
      <c r="J34" s="118"/>
      <c r="K34" s="118"/>
      <c r="L34" s="118"/>
      <c r="M34" s="119"/>
      <c r="N34" s="246"/>
      <c r="O34" s="115"/>
    </row>
    <row r="35" spans="1:19">
      <c r="A35" s="29" t="s">
        <v>49</v>
      </c>
      <c r="B35" s="28">
        <f>B13</f>
        <v>667</v>
      </c>
      <c r="C35" s="10">
        <f t="shared" ref="C35:M35" si="4">C13</f>
        <v>0</v>
      </c>
      <c r="D35" s="10">
        <f t="shared" si="4"/>
        <v>0</v>
      </c>
      <c r="E35" s="10">
        <f t="shared" si="4"/>
        <v>0</v>
      </c>
      <c r="F35" s="10">
        <f t="shared" si="4"/>
        <v>0</v>
      </c>
      <c r="G35" s="10">
        <f t="shared" si="4"/>
        <v>0</v>
      </c>
      <c r="H35" s="10">
        <f t="shared" si="4"/>
        <v>0</v>
      </c>
      <c r="I35" s="10">
        <f t="shared" si="4"/>
        <v>0</v>
      </c>
      <c r="J35" s="10">
        <f t="shared" si="4"/>
        <v>0</v>
      </c>
      <c r="K35" s="10">
        <f t="shared" si="4"/>
        <v>0</v>
      </c>
      <c r="L35" s="10">
        <f t="shared" si="4"/>
        <v>0</v>
      </c>
      <c r="M35" s="37">
        <f t="shared" si="4"/>
        <v>0</v>
      </c>
      <c r="N35" s="10">
        <f>SUM(B35:M35)</f>
        <v>667</v>
      </c>
      <c r="O35" s="115"/>
    </row>
    <row r="36" spans="1:19">
      <c r="A36" s="13"/>
      <c r="B36" s="28"/>
      <c r="C36" s="10"/>
      <c r="D36" s="10"/>
      <c r="E36" s="10"/>
      <c r="F36" s="10"/>
      <c r="G36" s="10"/>
      <c r="H36" s="10"/>
      <c r="I36" s="10"/>
      <c r="J36" s="10"/>
      <c r="K36" s="10"/>
      <c r="L36" s="10"/>
      <c r="M36" s="37"/>
      <c r="N36" s="10"/>
      <c r="O36" s="115"/>
    </row>
    <row r="37" spans="1:19">
      <c r="A37" s="13" t="s">
        <v>46</v>
      </c>
      <c r="B37" s="28">
        <f>Assumptions!$B$11*B35</f>
        <v>86710000</v>
      </c>
      <c r="C37" s="10">
        <f>Assumptions!$B$11*C35</f>
        <v>0</v>
      </c>
      <c r="D37" s="10">
        <f>Assumptions!$B$11*D35</f>
        <v>0</v>
      </c>
      <c r="E37" s="10">
        <f>Assumptions!$B$11*E35</f>
        <v>0</v>
      </c>
      <c r="F37" s="10">
        <f>Assumptions!$B$11*F35</f>
        <v>0</v>
      </c>
      <c r="G37" s="10">
        <f>Assumptions!$B$11*G35</f>
        <v>0</v>
      </c>
      <c r="H37" s="10">
        <f>Assumptions!$B$11*H35</f>
        <v>0</v>
      </c>
      <c r="I37" s="10">
        <f>Assumptions!$B$11*I35</f>
        <v>0</v>
      </c>
      <c r="J37" s="10">
        <f>Assumptions!$B$11*J35</f>
        <v>0</v>
      </c>
      <c r="K37" s="10">
        <f>Assumptions!$B$11*K35</f>
        <v>0</v>
      </c>
      <c r="L37" s="10">
        <f>Assumptions!$B$11*L35</f>
        <v>0</v>
      </c>
      <c r="M37" s="37">
        <f>Assumptions!$B$11*M35</f>
        <v>0</v>
      </c>
      <c r="N37" s="10">
        <f>SUM(B37:M37)</f>
        <v>86710000</v>
      </c>
      <c r="O37" s="115">
        <f>N37/Assumptions!$B$5</f>
        <v>20645.238095238095</v>
      </c>
    </row>
    <row r="38" spans="1:19">
      <c r="A38" s="18" t="s">
        <v>3</v>
      </c>
      <c r="B38" s="27">
        <f>-Assumptions!$B$12*B35</f>
        <v>-76705000</v>
      </c>
      <c r="C38" s="7">
        <f>-Assumptions!$B$12*C35</f>
        <v>0</v>
      </c>
      <c r="D38" s="7">
        <f>-Assumptions!$B$12*D35</f>
        <v>0</v>
      </c>
      <c r="E38" s="7">
        <f>-Assumptions!$B$12*E35</f>
        <v>0</v>
      </c>
      <c r="F38" s="7">
        <f>-Assumptions!$B$12*F35</f>
        <v>0</v>
      </c>
      <c r="G38" s="7">
        <f>-Assumptions!$B$12*G35</f>
        <v>0</v>
      </c>
      <c r="H38" s="7">
        <f>-Assumptions!$B$12*H35</f>
        <v>0</v>
      </c>
      <c r="I38" s="7">
        <f>-Assumptions!$B$12*I35</f>
        <v>0</v>
      </c>
      <c r="J38" s="7">
        <f>-Assumptions!$B$12*J35</f>
        <v>0</v>
      </c>
      <c r="K38" s="7">
        <f>-Assumptions!$B$12*K35</f>
        <v>0</v>
      </c>
      <c r="L38" s="7">
        <f>-Assumptions!$B$12*L35</f>
        <v>0</v>
      </c>
      <c r="M38" s="15">
        <f>-Assumptions!$B$12*M35</f>
        <v>0</v>
      </c>
      <c r="N38" s="7">
        <f>SUM(B38:M38)</f>
        <v>-76705000</v>
      </c>
      <c r="O38" s="120">
        <f>N38/Assumptions!$B$5</f>
        <v>-18263.095238095237</v>
      </c>
    </row>
    <row r="39" spans="1:19" s="2" customFormat="1">
      <c r="A39" s="14" t="s">
        <v>50</v>
      </c>
      <c r="B39" s="36">
        <f>SUM(B37:B38)</f>
        <v>10005000</v>
      </c>
      <c r="C39" s="11">
        <f t="shared" ref="C39:M39" si="5">SUM(C37:C38)</f>
        <v>0</v>
      </c>
      <c r="D39" s="11">
        <f t="shared" si="5"/>
        <v>0</v>
      </c>
      <c r="E39" s="11">
        <f t="shared" si="5"/>
        <v>0</v>
      </c>
      <c r="F39" s="11">
        <f t="shared" si="5"/>
        <v>0</v>
      </c>
      <c r="G39" s="11">
        <f t="shared" si="5"/>
        <v>0</v>
      </c>
      <c r="H39" s="11">
        <f t="shared" si="5"/>
        <v>0</v>
      </c>
      <c r="I39" s="11">
        <f t="shared" si="5"/>
        <v>0</v>
      </c>
      <c r="J39" s="11">
        <f t="shared" si="5"/>
        <v>0</v>
      </c>
      <c r="K39" s="11">
        <f t="shared" si="5"/>
        <v>0</v>
      </c>
      <c r="L39" s="11">
        <f t="shared" si="5"/>
        <v>0</v>
      </c>
      <c r="M39" s="42">
        <f t="shared" si="5"/>
        <v>0</v>
      </c>
      <c r="N39" s="11">
        <f>SUM(B39:M39)</f>
        <v>10005000</v>
      </c>
      <c r="O39" s="114">
        <f>N39/Assumptions!$B$5</f>
        <v>2382.1428571428573</v>
      </c>
      <c r="S39" s="121"/>
    </row>
    <row r="40" spans="1:19" s="2" customFormat="1">
      <c r="A40" s="16" t="s">
        <v>10</v>
      </c>
      <c r="B40" s="30">
        <f>IF(B37=0,"",B39/B37)</f>
        <v>0.11538461538461539</v>
      </c>
      <c r="C40" s="17" t="str">
        <f t="shared" ref="C40:M40" si="6">IF(C37=0,"",C39/C37)</f>
        <v/>
      </c>
      <c r="D40" s="17" t="str">
        <f t="shared" si="6"/>
        <v/>
      </c>
      <c r="E40" s="17" t="str">
        <f t="shared" si="6"/>
        <v/>
      </c>
      <c r="F40" s="17" t="str">
        <f t="shared" si="6"/>
        <v/>
      </c>
      <c r="G40" s="17" t="str">
        <f t="shared" si="6"/>
        <v/>
      </c>
      <c r="H40" s="17" t="str">
        <f t="shared" si="6"/>
        <v/>
      </c>
      <c r="I40" s="17" t="str">
        <f t="shared" si="6"/>
        <v/>
      </c>
      <c r="J40" s="17" t="str">
        <f t="shared" si="6"/>
        <v/>
      </c>
      <c r="K40" s="17" t="str">
        <f t="shared" si="6"/>
        <v/>
      </c>
      <c r="L40" s="17" t="str">
        <f t="shared" si="6"/>
        <v/>
      </c>
      <c r="M40" s="43" t="str">
        <f t="shared" si="6"/>
        <v/>
      </c>
      <c r="N40" s="17">
        <f t="shared" ref="N40" si="7">N39/N37</f>
        <v>0.11538461538461539</v>
      </c>
      <c r="O40" s="115"/>
      <c r="S40" s="121"/>
    </row>
    <row r="41" spans="1:19" s="2" customFormat="1">
      <c r="A41" s="16"/>
      <c r="B41" s="30"/>
      <c r="C41" s="17"/>
      <c r="D41" s="17"/>
      <c r="E41" s="17"/>
      <c r="F41" s="17"/>
      <c r="G41" s="17"/>
      <c r="H41" s="17"/>
      <c r="I41" s="17"/>
      <c r="J41" s="17"/>
      <c r="K41" s="17"/>
      <c r="L41" s="17"/>
      <c r="M41" s="43"/>
      <c r="N41" s="17"/>
      <c r="O41" s="115"/>
      <c r="S41" s="121"/>
    </row>
    <row r="42" spans="1:19">
      <c r="A42" s="218" t="s">
        <v>74</v>
      </c>
      <c r="B42" s="219">
        <f>'Line Items'!B8</f>
        <v>-5000000</v>
      </c>
      <c r="C42" s="220">
        <f>'Line Items'!C8</f>
        <v>0</v>
      </c>
      <c r="D42" s="220">
        <f>'Line Items'!D8</f>
        <v>0</v>
      </c>
      <c r="E42" s="220">
        <f>'Line Items'!E8</f>
        <v>0</v>
      </c>
      <c r="F42" s="220">
        <f>'Line Items'!F8</f>
        <v>0</v>
      </c>
      <c r="G42" s="220">
        <f>'Line Items'!G8</f>
        <v>0</v>
      </c>
      <c r="H42" s="220">
        <f>'Line Items'!H8</f>
        <v>0</v>
      </c>
      <c r="I42" s="220">
        <f>'Line Items'!I8</f>
        <v>0</v>
      </c>
      <c r="J42" s="220">
        <f>'Line Items'!J8</f>
        <v>0</v>
      </c>
      <c r="K42" s="220">
        <f>'Line Items'!K8</f>
        <v>0</v>
      </c>
      <c r="L42" s="220">
        <f>'Line Items'!L8</f>
        <v>0</v>
      </c>
      <c r="M42" s="221">
        <f>'Line Items'!M8</f>
        <v>0</v>
      </c>
      <c r="N42" s="10">
        <f>SUM(B42:M42)</f>
        <v>-5000000</v>
      </c>
      <c r="O42" s="115">
        <f>N42/Assumptions!$B$5</f>
        <v>-1190.4761904761904</v>
      </c>
    </row>
    <row r="43" spans="1:19">
      <c r="A43" s="13"/>
      <c r="B43" s="31"/>
      <c r="C43" s="6"/>
      <c r="D43" s="6"/>
      <c r="E43" s="6"/>
      <c r="F43" s="6"/>
      <c r="G43" s="6"/>
      <c r="H43" s="6"/>
      <c r="I43" s="6"/>
      <c r="J43" s="6"/>
      <c r="K43" s="6"/>
      <c r="L43" s="6"/>
      <c r="M43" s="45"/>
      <c r="N43" s="6"/>
      <c r="O43" s="120"/>
    </row>
    <row r="44" spans="1:19" s="2" customFormat="1" ht="13.5" thickBot="1">
      <c r="A44" s="91" t="s">
        <v>51</v>
      </c>
      <c r="B44" s="79">
        <f>B31+B39+B42</f>
        <v>12865000</v>
      </c>
      <c r="C44" s="12">
        <f t="shared" ref="C44:M44" si="8">C31+C39+C42</f>
        <v>0</v>
      </c>
      <c r="D44" s="12">
        <f t="shared" si="8"/>
        <v>0</v>
      </c>
      <c r="E44" s="12">
        <f t="shared" si="8"/>
        <v>0</v>
      </c>
      <c r="F44" s="12">
        <f t="shared" si="8"/>
        <v>0</v>
      </c>
      <c r="G44" s="12">
        <f t="shared" si="8"/>
        <v>0</v>
      </c>
      <c r="H44" s="12">
        <f t="shared" si="8"/>
        <v>0</v>
      </c>
      <c r="I44" s="12">
        <f t="shared" si="8"/>
        <v>0</v>
      </c>
      <c r="J44" s="12">
        <f t="shared" si="8"/>
        <v>0</v>
      </c>
      <c r="K44" s="12">
        <f t="shared" si="8"/>
        <v>0</v>
      </c>
      <c r="L44" s="12">
        <f t="shared" si="8"/>
        <v>0</v>
      </c>
      <c r="M44" s="12">
        <f t="shared" si="8"/>
        <v>0</v>
      </c>
      <c r="N44" s="79">
        <f>SUM(B44:M44)</f>
        <v>12865000</v>
      </c>
      <c r="O44" s="244">
        <f>N44/Assumptions!$B$5</f>
        <v>3063.0952380952381</v>
      </c>
    </row>
    <row r="45" spans="1:19" ht="13.5" thickTop="1">
      <c r="A45" s="16" t="s">
        <v>11</v>
      </c>
      <c r="B45" s="30">
        <f>IF(B31+B39=0,"",B44/(B31+B39))</f>
        <v>0.72012314581584103</v>
      </c>
      <c r="C45" s="17" t="str">
        <f t="shared" ref="C45:M45" si="9">IF(C31+C39=0,"",C44/(C31+C39))</f>
        <v/>
      </c>
      <c r="D45" s="17" t="str">
        <f t="shared" si="9"/>
        <v/>
      </c>
      <c r="E45" s="17" t="str">
        <f t="shared" si="9"/>
        <v/>
      </c>
      <c r="F45" s="17" t="str">
        <f t="shared" si="9"/>
        <v/>
      </c>
      <c r="G45" s="17" t="str">
        <f t="shared" si="9"/>
        <v/>
      </c>
      <c r="H45" s="17" t="str">
        <f t="shared" si="9"/>
        <v/>
      </c>
      <c r="I45" s="17" t="str">
        <f t="shared" si="9"/>
        <v/>
      </c>
      <c r="J45" s="17" t="str">
        <f t="shared" si="9"/>
        <v/>
      </c>
      <c r="K45" s="17" t="str">
        <f t="shared" si="9"/>
        <v/>
      </c>
      <c r="L45" s="17" t="str">
        <f t="shared" si="9"/>
        <v/>
      </c>
      <c r="M45" s="17" t="str">
        <f t="shared" si="9"/>
        <v/>
      </c>
      <c r="N45" s="30">
        <f>N44/(N31+N39)</f>
        <v>0.72012314581584103</v>
      </c>
      <c r="O45" s="247"/>
    </row>
    <row r="46" spans="1:19">
      <c r="A46" s="13" t="s">
        <v>7</v>
      </c>
      <c r="B46" s="125">
        <f>IF(B27+B35=0,"",(B29+B37)/(B27+B35))</f>
        <v>118877.35849056604</v>
      </c>
      <c r="C46" s="126" t="str">
        <f t="shared" ref="C46:M46" si="10">IF(C27+C35=0,"",(C29+C37)/(C27+C35))</f>
        <v/>
      </c>
      <c r="D46" s="126" t="str">
        <f t="shared" si="10"/>
        <v/>
      </c>
      <c r="E46" s="126" t="str">
        <f t="shared" si="10"/>
        <v/>
      </c>
      <c r="F46" s="126" t="str">
        <f t="shared" si="10"/>
        <v/>
      </c>
      <c r="G46" s="126" t="str">
        <f t="shared" si="10"/>
        <v/>
      </c>
      <c r="H46" s="126" t="str">
        <f t="shared" si="10"/>
        <v/>
      </c>
      <c r="I46" s="126" t="str">
        <f t="shared" si="10"/>
        <v/>
      </c>
      <c r="J46" s="126" t="str">
        <f t="shared" si="10"/>
        <v/>
      </c>
      <c r="K46" s="126" t="str">
        <f t="shared" si="10"/>
        <v/>
      </c>
      <c r="L46" s="126" t="str">
        <f t="shared" si="10"/>
        <v/>
      </c>
      <c r="M46" s="126" t="str">
        <f t="shared" si="10"/>
        <v/>
      </c>
      <c r="N46" s="125">
        <f>(N29+N37)/(N27+N35)</f>
        <v>118877.35849056604</v>
      </c>
      <c r="O46" s="115">
        <f>N46/Assumptions!$B$5</f>
        <v>28.304132973944295</v>
      </c>
    </row>
    <row r="47" spans="1:19">
      <c r="A47" s="18" t="s">
        <v>5</v>
      </c>
      <c r="B47" s="27">
        <f>IF(B27+B35=0,"",B44/(B27+B35))</f>
        <v>12136.792452830188</v>
      </c>
      <c r="C47" s="7" t="str">
        <f t="shared" ref="C47:M47" si="11">IF(C27+C35=0,"",C44/(C27+C35))</f>
        <v/>
      </c>
      <c r="D47" s="7" t="str">
        <f t="shared" si="11"/>
        <v/>
      </c>
      <c r="E47" s="7" t="str">
        <f t="shared" si="11"/>
        <v/>
      </c>
      <c r="F47" s="7" t="str">
        <f t="shared" si="11"/>
        <v/>
      </c>
      <c r="G47" s="7" t="str">
        <f t="shared" si="11"/>
        <v/>
      </c>
      <c r="H47" s="7" t="str">
        <f t="shared" si="11"/>
        <v/>
      </c>
      <c r="I47" s="7" t="str">
        <f t="shared" si="11"/>
        <v/>
      </c>
      <c r="J47" s="7" t="str">
        <f t="shared" si="11"/>
        <v/>
      </c>
      <c r="K47" s="7" t="str">
        <f t="shared" si="11"/>
        <v/>
      </c>
      <c r="L47" s="7" t="str">
        <f t="shared" si="11"/>
        <v/>
      </c>
      <c r="M47" s="7" t="str">
        <f t="shared" si="11"/>
        <v/>
      </c>
      <c r="N47" s="27">
        <f>N44/(N27+N35)</f>
        <v>12136.792452830188</v>
      </c>
      <c r="O47" s="120">
        <f>N47/Assumptions!$B$5</f>
        <v>2.8897124887690926</v>
      </c>
    </row>
    <row r="48" spans="1:19" s="44" customFormat="1">
      <c r="A48" s="74"/>
      <c r="B48" s="17"/>
      <c r="C48" s="17"/>
      <c r="D48" s="17"/>
      <c r="E48" s="17"/>
      <c r="F48" s="17"/>
      <c r="G48" s="17"/>
      <c r="H48" s="17"/>
      <c r="I48" s="17"/>
      <c r="J48" s="17"/>
      <c r="K48" s="17"/>
      <c r="L48" s="17"/>
      <c r="M48" s="17"/>
      <c r="N48" s="17"/>
    </row>
    <row r="49" spans="1:19">
      <c r="A49" s="127" t="s">
        <v>36</v>
      </c>
      <c r="B49" s="198" t="s">
        <v>22</v>
      </c>
      <c r="C49" s="41" t="s">
        <v>23</v>
      </c>
      <c r="D49" s="41" t="s">
        <v>12</v>
      </c>
      <c r="E49" s="41" t="s">
        <v>13</v>
      </c>
      <c r="F49" s="41" t="s">
        <v>14</v>
      </c>
      <c r="G49" s="41" t="s">
        <v>15</v>
      </c>
      <c r="H49" s="41" t="s">
        <v>16</v>
      </c>
      <c r="I49" s="41" t="s">
        <v>17</v>
      </c>
      <c r="J49" s="41" t="s">
        <v>18</v>
      </c>
      <c r="K49" s="41" t="s">
        <v>19</v>
      </c>
      <c r="L49" s="41" t="s">
        <v>20</v>
      </c>
      <c r="M49" s="41" t="s">
        <v>21</v>
      </c>
      <c r="N49" s="128" t="s">
        <v>2</v>
      </c>
      <c r="O49" s="129" t="s">
        <v>24</v>
      </c>
    </row>
    <row r="50" spans="1:19">
      <c r="A50" s="130" t="s">
        <v>45</v>
      </c>
      <c r="B50" s="94"/>
      <c r="C50" s="95"/>
      <c r="D50" s="95"/>
      <c r="E50" s="95"/>
      <c r="F50" s="95"/>
      <c r="G50" s="95"/>
      <c r="H50" s="95"/>
      <c r="I50" s="95"/>
      <c r="J50" s="95"/>
      <c r="K50" s="95"/>
      <c r="L50" s="95"/>
      <c r="M50" s="96"/>
      <c r="N50" s="245"/>
      <c r="O50" s="114"/>
    </row>
    <row r="51" spans="1:19">
      <c r="A51" s="29" t="s">
        <v>30</v>
      </c>
      <c r="B51" s="28">
        <f>B5</f>
        <v>393</v>
      </c>
      <c r="C51" s="10">
        <f t="shared" ref="C51:M51" si="12">C5</f>
        <v>0</v>
      </c>
      <c r="D51" s="10">
        <f t="shared" si="12"/>
        <v>0</v>
      </c>
      <c r="E51" s="10">
        <f t="shared" si="12"/>
        <v>0</v>
      </c>
      <c r="F51" s="10">
        <f t="shared" si="12"/>
        <v>0</v>
      </c>
      <c r="G51" s="10">
        <f t="shared" si="12"/>
        <v>0</v>
      </c>
      <c r="H51" s="10">
        <f t="shared" si="12"/>
        <v>0</v>
      </c>
      <c r="I51" s="10">
        <f t="shared" si="12"/>
        <v>0</v>
      </c>
      <c r="J51" s="10">
        <f t="shared" si="12"/>
        <v>0</v>
      </c>
      <c r="K51" s="10">
        <f t="shared" si="12"/>
        <v>0</v>
      </c>
      <c r="L51" s="10">
        <f t="shared" si="12"/>
        <v>0</v>
      </c>
      <c r="M51" s="37">
        <f t="shared" si="12"/>
        <v>0</v>
      </c>
      <c r="N51" s="10">
        <f>SUM(B51:M51)</f>
        <v>393</v>
      </c>
      <c r="O51" s="115"/>
    </row>
    <row r="52" spans="1:19">
      <c r="A52" s="13"/>
      <c r="B52" s="28"/>
      <c r="C52" s="10"/>
      <c r="D52" s="10"/>
      <c r="E52" s="10"/>
      <c r="F52" s="10"/>
      <c r="G52" s="10"/>
      <c r="H52" s="10"/>
      <c r="I52" s="10"/>
      <c r="J52" s="10"/>
      <c r="K52" s="10"/>
      <c r="L52" s="10"/>
      <c r="M52" s="37"/>
      <c r="N52" s="10"/>
      <c r="O52" s="115"/>
    </row>
    <row r="53" spans="1:19">
      <c r="A53" s="29" t="s">
        <v>46</v>
      </c>
      <c r="B53" s="28">
        <f>Assumptions!$B$8*B51</f>
        <v>31440000</v>
      </c>
      <c r="C53" s="10">
        <f>Assumptions!$B$8*C51</f>
        <v>0</v>
      </c>
      <c r="D53" s="10">
        <f>Assumptions!$B$8*D51</f>
        <v>0</v>
      </c>
      <c r="E53" s="10">
        <f>Assumptions!$B$8*E51</f>
        <v>0</v>
      </c>
      <c r="F53" s="10">
        <f>Assumptions!$B$8*F51</f>
        <v>0</v>
      </c>
      <c r="G53" s="10">
        <f>Assumptions!$B$8*G51</f>
        <v>0</v>
      </c>
      <c r="H53" s="10">
        <f>Assumptions!$B$8*H51</f>
        <v>0</v>
      </c>
      <c r="I53" s="10">
        <f>Assumptions!$B$8*I51</f>
        <v>0</v>
      </c>
      <c r="J53" s="10">
        <f>Assumptions!$B$8*J51</f>
        <v>0</v>
      </c>
      <c r="K53" s="10">
        <f>Assumptions!$B$8*K51</f>
        <v>0</v>
      </c>
      <c r="L53" s="10">
        <f>Assumptions!$B$8*L51</f>
        <v>0</v>
      </c>
      <c r="M53" s="37">
        <f>Assumptions!$B$8*M51</f>
        <v>0</v>
      </c>
      <c r="N53" s="10">
        <f>SUM(B53:M53)</f>
        <v>31440000</v>
      </c>
      <c r="O53" s="115">
        <f>N53/Assumptions!$B$5</f>
        <v>7485.7142857142853</v>
      </c>
      <c r="P53" s="13"/>
    </row>
    <row r="54" spans="1:19">
      <c r="A54" s="18" t="s">
        <v>3</v>
      </c>
      <c r="B54" s="28">
        <f>-Assumptions!$B$9*B51</f>
        <v>-23580000</v>
      </c>
      <c r="C54" s="10">
        <f>-Assumptions!$B$9*C51</f>
        <v>0</v>
      </c>
      <c r="D54" s="10">
        <f>-Assumptions!$B$9*D51</f>
        <v>0</v>
      </c>
      <c r="E54" s="10">
        <f>-Assumptions!$B$9*E51</f>
        <v>0</v>
      </c>
      <c r="F54" s="10">
        <f>-Assumptions!$B$9*F51</f>
        <v>0</v>
      </c>
      <c r="G54" s="10">
        <f>-Assumptions!$B$9*G51</f>
        <v>0</v>
      </c>
      <c r="H54" s="10">
        <f>-Assumptions!$B$9*H51</f>
        <v>0</v>
      </c>
      <c r="I54" s="10">
        <f>-Assumptions!$B$9*I51</f>
        <v>0</v>
      </c>
      <c r="J54" s="10">
        <f>-Assumptions!$B$9*J51</f>
        <v>0</v>
      </c>
      <c r="K54" s="10">
        <f>-Assumptions!$B$9*K51</f>
        <v>0</v>
      </c>
      <c r="L54" s="10">
        <f>-Assumptions!$B$9*L51</f>
        <v>0</v>
      </c>
      <c r="M54" s="37">
        <f>-Assumptions!$B$9*M51</f>
        <v>0</v>
      </c>
      <c r="N54" s="10">
        <f>SUM(B54:M54)</f>
        <v>-23580000</v>
      </c>
      <c r="O54" s="120">
        <f>N54/Assumptions!$B$5</f>
        <v>-5614.2857142857147</v>
      </c>
      <c r="P54" s="13"/>
    </row>
    <row r="55" spans="1:19" s="2" customFormat="1">
      <c r="A55" s="14" t="s">
        <v>47</v>
      </c>
      <c r="B55" s="208">
        <f>SUM(B53:B54)</f>
        <v>7860000</v>
      </c>
      <c r="C55" s="21">
        <f t="shared" ref="C55:M55" si="13">SUM(C53:C54)</f>
        <v>0</v>
      </c>
      <c r="D55" s="21">
        <f t="shared" si="13"/>
        <v>0</v>
      </c>
      <c r="E55" s="21">
        <f t="shared" si="13"/>
        <v>0</v>
      </c>
      <c r="F55" s="21">
        <f t="shared" si="13"/>
        <v>0</v>
      </c>
      <c r="G55" s="21">
        <f t="shared" si="13"/>
        <v>0</v>
      </c>
      <c r="H55" s="21">
        <f t="shared" si="13"/>
        <v>0</v>
      </c>
      <c r="I55" s="21">
        <f t="shared" si="13"/>
        <v>0</v>
      </c>
      <c r="J55" s="21">
        <f t="shared" si="13"/>
        <v>0</v>
      </c>
      <c r="K55" s="21">
        <f t="shared" si="13"/>
        <v>0</v>
      </c>
      <c r="L55" s="21">
        <f t="shared" si="13"/>
        <v>0</v>
      </c>
      <c r="M55" s="116">
        <f t="shared" si="13"/>
        <v>0</v>
      </c>
      <c r="N55" s="21">
        <f>SUM(B55:M55)</f>
        <v>7860000</v>
      </c>
      <c r="O55" s="114">
        <f>N55/Assumptions!$B$5</f>
        <v>1871.4285714285713</v>
      </c>
      <c r="P55" s="14"/>
    </row>
    <row r="56" spans="1:19">
      <c r="A56" s="16" t="s">
        <v>10</v>
      </c>
      <c r="B56" s="30">
        <f>IF(B53=0,"",B55/B53)</f>
        <v>0.25</v>
      </c>
      <c r="C56" s="17" t="str">
        <f t="shared" ref="C56:M56" si="14">IF(C53=0,"",C55/C53)</f>
        <v/>
      </c>
      <c r="D56" s="17" t="str">
        <f t="shared" si="14"/>
        <v/>
      </c>
      <c r="E56" s="17" t="str">
        <f t="shared" si="14"/>
        <v/>
      </c>
      <c r="F56" s="17" t="str">
        <f t="shared" si="14"/>
        <v/>
      </c>
      <c r="G56" s="17" t="str">
        <f t="shared" si="14"/>
        <v/>
      </c>
      <c r="H56" s="17" t="str">
        <f t="shared" si="14"/>
        <v/>
      </c>
      <c r="I56" s="17" t="str">
        <f t="shared" si="14"/>
        <v/>
      </c>
      <c r="J56" s="17" t="str">
        <f t="shared" si="14"/>
        <v/>
      </c>
      <c r="K56" s="17" t="str">
        <f t="shared" si="14"/>
        <v/>
      </c>
      <c r="L56" s="17" t="str">
        <f t="shared" si="14"/>
        <v/>
      </c>
      <c r="M56" s="43" t="str">
        <f t="shared" si="14"/>
        <v/>
      </c>
      <c r="N56" s="17">
        <f>N55/N53</f>
        <v>0.25</v>
      </c>
      <c r="O56" s="115"/>
    </row>
    <row r="57" spans="1:19">
      <c r="A57" s="29"/>
      <c r="B57" s="40"/>
      <c r="C57" s="9"/>
      <c r="D57" s="9"/>
      <c r="E57" s="9"/>
      <c r="F57" s="9"/>
      <c r="G57" s="9"/>
      <c r="H57" s="9"/>
      <c r="I57" s="9"/>
      <c r="J57" s="9"/>
      <c r="K57" s="9"/>
      <c r="L57" s="9"/>
      <c r="M57" s="38"/>
      <c r="N57" s="9"/>
      <c r="O57" s="115"/>
    </row>
    <row r="58" spans="1:19">
      <c r="A58" s="130" t="s">
        <v>48</v>
      </c>
      <c r="B58" s="117"/>
      <c r="C58" s="118"/>
      <c r="D58" s="118"/>
      <c r="E58" s="118"/>
      <c r="F58" s="118"/>
      <c r="G58" s="118"/>
      <c r="H58" s="118"/>
      <c r="I58" s="118"/>
      <c r="J58" s="118"/>
      <c r="K58" s="118"/>
      <c r="L58" s="118"/>
      <c r="M58" s="119"/>
      <c r="N58" s="246"/>
      <c r="O58" s="115"/>
    </row>
    <row r="59" spans="1:19">
      <c r="A59" s="29" t="s">
        <v>49</v>
      </c>
      <c r="B59" s="28">
        <f>B13</f>
        <v>667</v>
      </c>
      <c r="C59" s="10">
        <f t="shared" ref="C59:M59" si="15">C13</f>
        <v>0</v>
      </c>
      <c r="D59" s="10">
        <f t="shared" si="15"/>
        <v>0</v>
      </c>
      <c r="E59" s="10">
        <f t="shared" si="15"/>
        <v>0</v>
      </c>
      <c r="F59" s="10">
        <f t="shared" si="15"/>
        <v>0</v>
      </c>
      <c r="G59" s="10">
        <f t="shared" si="15"/>
        <v>0</v>
      </c>
      <c r="H59" s="10">
        <f t="shared" si="15"/>
        <v>0</v>
      </c>
      <c r="I59" s="10">
        <f t="shared" si="15"/>
        <v>0</v>
      </c>
      <c r="J59" s="10">
        <f t="shared" si="15"/>
        <v>0</v>
      </c>
      <c r="K59" s="10">
        <f t="shared" si="15"/>
        <v>0</v>
      </c>
      <c r="L59" s="10">
        <f t="shared" si="15"/>
        <v>0</v>
      </c>
      <c r="M59" s="37">
        <f t="shared" si="15"/>
        <v>0</v>
      </c>
      <c r="N59" s="10">
        <f>SUM(B59:M59)</f>
        <v>667</v>
      </c>
      <c r="O59" s="115"/>
    </row>
    <row r="60" spans="1:19">
      <c r="A60" s="13"/>
      <c r="B60" s="28"/>
      <c r="C60" s="10"/>
      <c r="D60" s="10"/>
      <c r="E60" s="10"/>
      <c r="F60" s="10"/>
      <c r="G60" s="10"/>
      <c r="H60" s="10"/>
      <c r="I60" s="10"/>
      <c r="J60" s="10"/>
      <c r="K60" s="10"/>
      <c r="L60" s="10"/>
      <c r="M60" s="37"/>
      <c r="N60" s="10"/>
      <c r="O60" s="115"/>
    </row>
    <row r="61" spans="1:19">
      <c r="A61" s="13" t="s">
        <v>46</v>
      </c>
      <c r="B61" s="28">
        <f>Assumptions!$B$12*B59</f>
        <v>76705000</v>
      </c>
      <c r="C61" s="10">
        <f>Assumptions!$B$12*C59</f>
        <v>0</v>
      </c>
      <c r="D61" s="10">
        <f>Assumptions!$B$12*D59</f>
        <v>0</v>
      </c>
      <c r="E61" s="10">
        <f>Assumptions!$B$12*E59</f>
        <v>0</v>
      </c>
      <c r="F61" s="10">
        <f>Assumptions!$B$12*F59</f>
        <v>0</v>
      </c>
      <c r="G61" s="10">
        <f>Assumptions!$B$12*G59</f>
        <v>0</v>
      </c>
      <c r="H61" s="10">
        <f>Assumptions!$B$12*H59</f>
        <v>0</v>
      </c>
      <c r="I61" s="10">
        <f>Assumptions!$B$12*I59</f>
        <v>0</v>
      </c>
      <c r="J61" s="10">
        <f>Assumptions!$B$12*J59</f>
        <v>0</v>
      </c>
      <c r="K61" s="10">
        <f>Assumptions!$B$12*K59</f>
        <v>0</v>
      </c>
      <c r="L61" s="10">
        <f>Assumptions!$B$12*L59</f>
        <v>0</v>
      </c>
      <c r="M61" s="37">
        <f>Assumptions!$B$12*M59</f>
        <v>0</v>
      </c>
      <c r="N61" s="10">
        <f>SUM(B61:M61)</f>
        <v>76705000</v>
      </c>
      <c r="O61" s="115">
        <f>N61/Assumptions!$B$5</f>
        <v>18263.095238095237</v>
      </c>
    </row>
    <row r="62" spans="1:19">
      <c r="A62" s="18" t="s">
        <v>3</v>
      </c>
      <c r="B62" s="27">
        <f>-Assumptions!$B$13*B59</f>
        <v>-60030000</v>
      </c>
      <c r="C62" s="7">
        <f>-Assumptions!$B$13*C59</f>
        <v>0</v>
      </c>
      <c r="D62" s="7">
        <f>-Assumptions!$B$13*D59</f>
        <v>0</v>
      </c>
      <c r="E62" s="7">
        <f>-Assumptions!$B$13*E59</f>
        <v>0</v>
      </c>
      <c r="F62" s="7">
        <f>-Assumptions!$B$13*F59</f>
        <v>0</v>
      </c>
      <c r="G62" s="7">
        <f>-Assumptions!$B$13*G59</f>
        <v>0</v>
      </c>
      <c r="H62" s="7">
        <f>-Assumptions!$B$13*H59</f>
        <v>0</v>
      </c>
      <c r="I62" s="7">
        <f>-Assumptions!$B$13*I59</f>
        <v>0</v>
      </c>
      <c r="J62" s="7">
        <f>-Assumptions!$B$13*J59</f>
        <v>0</v>
      </c>
      <c r="K62" s="7">
        <f>-Assumptions!$B$13*K59</f>
        <v>0</v>
      </c>
      <c r="L62" s="7">
        <f>-Assumptions!$B$13*L59</f>
        <v>0</v>
      </c>
      <c r="M62" s="15">
        <f>-Assumptions!$B$13*M59</f>
        <v>0</v>
      </c>
      <c r="N62" s="7">
        <f>SUM(B62:M62)</f>
        <v>-60030000</v>
      </c>
      <c r="O62" s="120">
        <f>N62/Assumptions!$B$5</f>
        <v>-14292.857142857143</v>
      </c>
    </row>
    <row r="63" spans="1:19" s="2" customFormat="1">
      <c r="A63" s="14" t="s">
        <v>50</v>
      </c>
      <c r="B63" s="36">
        <f>SUM(B61:B62)</f>
        <v>16675000</v>
      </c>
      <c r="C63" s="11">
        <f t="shared" ref="C63:M63" si="16">SUM(C61:C62)</f>
        <v>0</v>
      </c>
      <c r="D63" s="11">
        <f t="shared" si="16"/>
        <v>0</v>
      </c>
      <c r="E63" s="11">
        <f t="shared" si="16"/>
        <v>0</v>
      </c>
      <c r="F63" s="11">
        <f t="shared" si="16"/>
        <v>0</v>
      </c>
      <c r="G63" s="11">
        <f t="shared" si="16"/>
        <v>0</v>
      </c>
      <c r="H63" s="11">
        <f t="shared" si="16"/>
        <v>0</v>
      </c>
      <c r="I63" s="11">
        <f t="shared" si="16"/>
        <v>0</v>
      </c>
      <c r="J63" s="11">
        <f t="shared" si="16"/>
        <v>0</v>
      </c>
      <c r="K63" s="11">
        <f t="shared" si="16"/>
        <v>0</v>
      </c>
      <c r="L63" s="11">
        <f t="shared" si="16"/>
        <v>0</v>
      </c>
      <c r="M63" s="42">
        <f t="shared" si="16"/>
        <v>0</v>
      </c>
      <c r="N63" s="11">
        <f>SUM(B63:M63)</f>
        <v>16675000</v>
      </c>
      <c r="O63" s="114">
        <f>N63/Assumptions!$B$5</f>
        <v>3970.2380952380954</v>
      </c>
      <c r="S63" s="121"/>
    </row>
    <row r="64" spans="1:19">
      <c r="A64" s="16" t="s">
        <v>10</v>
      </c>
      <c r="B64" s="30">
        <f>IF(B61=0,"",B63/B61)</f>
        <v>0.21739130434782608</v>
      </c>
      <c r="C64" s="17" t="str">
        <f t="shared" ref="C64:M64" si="17">IF(C61=0,"",C63/C61)</f>
        <v/>
      </c>
      <c r="D64" s="17" t="str">
        <f t="shared" si="17"/>
        <v/>
      </c>
      <c r="E64" s="17" t="str">
        <f t="shared" si="17"/>
        <v/>
      </c>
      <c r="F64" s="17" t="str">
        <f t="shared" si="17"/>
        <v/>
      </c>
      <c r="G64" s="17" t="str">
        <f t="shared" si="17"/>
        <v/>
      </c>
      <c r="H64" s="17" t="str">
        <f t="shared" si="17"/>
        <v/>
      </c>
      <c r="I64" s="17" t="str">
        <f t="shared" si="17"/>
        <v/>
      </c>
      <c r="J64" s="17" t="str">
        <f t="shared" si="17"/>
        <v/>
      </c>
      <c r="K64" s="17" t="str">
        <f t="shared" si="17"/>
        <v/>
      </c>
      <c r="L64" s="17" t="str">
        <f t="shared" si="17"/>
        <v/>
      </c>
      <c r="M64" s="43" t="str">
        <f t="shared" si="17"/>
        <v/>
      </c>
      <c r="N64" s="17">
        <f t="shared" ref="N64" si="18">N63/N61</f>
        <v>0.21739130434782608</v>
      </c>
      <c r="O64" s="115"/>
    </row>
    <row r="65" spans="1:25">
      <c r="A65" s="16"/>
      <c r="B65" s="30"/>
      <c r="C65" s="17"/>
      <c r="D65" s="17"/>
      <c r="E65" s="17"/>
      <c r="F65" s="17"/>
      <c r="G65" s="17"/>
      <c r="H65" s="17"/>
      <c r="I65" s="17"/>
      <c r="J65" s="17"/>
      <c r="K65" s="17"/>
      <c r="L65" s="17"/>
      <c r="M65" s="43"/>
      <c r="N65" s="17"/>
      <c r="O65" s="115"/>
    </row>
    <row r="66" spans="1:25">
      <c r="A66" s="14" t="s">
        <v>9</v>
      </c>
      <c r="B66" s="36">
        <f>B55+B63</f>
        <v>24535000</v>
      </c>
      <c r="C66" s="11">
        <f t="shared" ref="C66:M66" si="19">C55+C63</f>
        <v>0</v>
      </c>
      <c r="D66" s="11">
        <f t="shared" si="19"/>
        <v>0</v>
      </c>
      <c r="E66" s="11">
        <f t="shared" si="19"/>
        <v>0</v>
      </c>
      <c r="F66" s="11">
        <f t="shared" si="19"/>
        <v>0</v>
      </c>
      <c r="G66" s="11">
        <f t="shared" si="19"/>
        <v>0</v>
      </c>
      <c r="H66" s="11">
        <f t="shared" si="19"/>
        <v>0</v>
      </c>
      <c r="I66" s="11">
        <f t="shared" si="19"/>
        <v>0</v>
      </c>
      <c r="J66" s="11">
        <f t="shared" si="19"/>
        <v>0</v>
      </c>
      <c r="K66" s="11">
        <f t="shared" si="19"/>
        <v>0</v>
      </c>
      <c r="L66" s="11">
        <f t="shared" si="19"/>
        <v>0</v>
      </c>
      <c r="M66" s="42">
        <f t="shared" si="19"/>
        <v>0</v>
      </c>
      <c r="N66" s="11">
        <f>N55+N63</f>
        <v>24535000</v>
      </c>
      <c r="O66" s="115">
        <f>N66/Assumptions!$B$5</f>
        <v>5841.666666666667</v>
      </c>
    </row>
    <row r="67" spans="1:25">
      <c r="A67" s="16" t="s">
        <v>10</v>
      </c>
      <c r="B67" s="30">
        <f>IF(B53+B61=0,"",B66/(B53+B61))</f>
        <v>0.22687133015858338</v>
      </c>
      <c r="C67" s="17" t="str">
        <f t="shared" ref="C67:M67" si="20">IF(C53+C61=0,"",C66/(C53+C61))</f>
        <v/>
      </c>
      <c r="D67" s="17" t="str">
        <f t="shared" si="20"/>
        <v/>
      </c>
      <c r="E67" s="17" t="str">
        <f t="shared" si="20"/>
        <v/>
      </c>
      <c r="F67" s="17" t="str">
        <f t="shared" si="20"/>
        <v/>
      </c>
      <c r="G67" s="17" t="str">
        <f t="shared" si="20"/>
        <v/>
      </c>
      <c r="H67" s="17" t="str">
        <f t="shared" si="20"/>
        <v/>
      </c>
      <c r="I67" s="17" t="str">
        <f t="shared" si="20"/>
        <v/>
      </c>
      <c r="J67" s="17" t="str">
        <f t="shared" si="20"/>
        <v/>
      </c>
      <c r="K67" s="17" t="str">
        <f t="shared" si="20"/>
        <v/>
      </c>
      <c r="L67" s="17" t="str">
        <f t="shared" si="20"/>
        <v/>
      </c>
      <c r="M67" s="43" t="str">
        <f t="shared" si="20"/>
        <v/>
      </c>
      <c r="N67" s="17">
        <f t="shared" ref="N67" si="21">N66/(N53+N61)</f>
        <v>0.22687133015858338</v>
      </c>
      <c r="O67" s="115"/>
    </row>
    <row r="68" spans="1:25">
      <c r="A68" s="13"/>
      <c r="B68" s="132"/>
      <c r="C68" s="133"/>
      <c r="D68" s="133"/>
      <c r="E68" s="133"/>
      <c r="F68" s="133"/>
      <c r="G68" s="133"/>
      <c r="H68" s="133"/>
      <c r="I68" s="133"/>
      <c r="J68" s="133"/>
      <c r="K68" s="133"/>
      <c r="L68" s="133"/>
      <c r="M68" s="134"/>
      <c r="N68" s="133"/>
      <c r="O68" s="135"/>
    </row>
    <row r="69" spans="1:25">
      <c r="A69" s="13" t="s">
        <v>6</v>
      </c>
      <c r="B69" s="28">
        <f>-B66*Assumptions!$B$15</f>
        <v>-2453500</v>
      </c>
      <c r="C69" s="10">
        <f>-C66*Assumptions!$B$15</f>
        <v>0</v>
      </c>
      <c r="D69" s="10">
        <f>-D66*Assumptions!$B$15</f>
        <v>0</v>
      </c>
      <c r="E69" s="10">
        <f>-E66*Assumptions!$B$15</f>
        <v>0</v>
      </c>
      <c r="F69" s="10">
        <f>-F66*Assumptions!$B$15</f>
        <v>0</v>
      </c>
      <c r="G69" s="10">
        <f>-G66*Assumptions!$B$15</f>
        <v>0</v>
      </c>
      <c r="H69" s="10">
        <f>-H66*Assumptions!$B$15</f>
        <v>0</v>
      </c>
      <c r="I69" s="10">
        <f>-I66*Assumptions!$B$15</f>
        <v>0</v>
      </c>
      <c r="J69" s="10">
        <f>-J66*Assumptions!$B$15</f>
        <v>0</v>
      </c>
      <c r="K69" s="10">
        <f>-K66*Assumptions!$B$15</f>
        <v>0</v>
      </c>
      <c r="L69" s="10">
        <f>-L66*Assumptions!$B$15</f>
        <v>0</v>
      </c>
      <c r="M69" s="37">
        <f>-M66*Assumptions!$B$15</f>
        <v>0</v>
      </c>
      <c r="N69" s="10">
        <f>SUM(B69:M69)</f>
        <v>-2453500</v>
      </c>
      <c r="O69" s="115">
        <f>N69/Assumptions!$B$5</f>
        <v>-584.16666666666663</v>
      </c>
    </row>
    <row r="70" spans="1:25">
      <c r="A70" s="13"/>
      <c r="B70" s="132"/>
      <c r="C70" s="133"/>
      <c r="D70" s="133"/>
      <c r="E70" s="133"/>
      <c r="F70" s="133"/>
      <c r="G70" s="133"/>
      <c r="H70" s="133"/>
      <c r="I70" s="133"/>
      <c r="J70" s="133"/>
      <c r="K70" s="133"/>
      <c r="L70" s="133"/>
      <c r="M70" s="134"/>
      <c r="N70" s="133"/>
      <c r="O70" s="135"/>
    </row>
    <row r="71" spans="1:25">
      <c r="A71" s="110" t="s">
        <v>79</v>
      </c>
      <c r="B71" s="28">
        <f>'Line Items'!B24</f>
        <v>-2800000</v>
      </c>
      <c r="C71" s="10">
        <f>'Line Items'!C24</f>
        <v>0</v>
      </c>
      <c r="D71" s="10">
        <f>'Line Items'!D24</f>
        <v>0</v>
      </c>
      <c r="E71" s="10">
        <f>'Line Items'!E24</f>
        <v>0</v>
      </c>
      <c r="F71" s="10">
        <f>'Line Items'!F24</f>
        <v>0</v>
      </c>
      <c r="G71" s="10">
        <f>'Line Items'!G24</f>
        <v>0</v>
      </c>
      <c r="H71" s="10">
        <f>'Line Items'!H24</f>
        <v>0</v>
      </c>
      <c r="I71" s="10">
        <f>'Line Items'!I24</f>
        <v>0</v>
      </c>
      <c r="J71" s="10">
        <f>'Line Items'!J24</f>
        <v>0</v>
      </c>
      <c r="K71" s="10">
        <f>'Line Items'!K24</f>
        <v>0</v>
      </c>
      <c r="L71" s="10">
        <f>'Line Items'!L24</f>
        <v>0</v>
      </c>
      <c r="M71" s="37">
        <f>'Line Items'!M24</f>
        <v>0</v>
      </c>
      <c r="N71" s="10">
        <f>SUM(B71:M71)</f>
        <v>-2800000</v>
      </c>
      <c r="O71" s="135"/>
    </row>
    <row r="72" spans="1:25">
      <c r="A72" s="110" t="s">
        <v>74</v>
      </c>
      <c r="B72" s="109">
        <f>'Line Items'!B30</f>
        <v>-3950000</v>
      </c>
      <c r="C72" s="47">
        <f>'Line Items'!C30</f>
        <v>0</v>
      </c>
      <c r="D72" s="47">
        <f>'Line Items'!D30</f>
        <v>0</v>
      </c>
      <c r="E72" s="47">
        <f>'Line Items'!E30</f>
        <v>0</v>
      </c>
      <c r="F72" s="47">
        <f>'Line Items'!F30</f>
        <v>0</v>
      </c>
      <c r="G72" s="47">
        <f>'Line Items'!G30</f>
        <v>0</v>
      </c>
      <c r="H72" s="47">
        <f>'Line Items'!H30</f>
        <v>0</v>
      </c>
      <c r="I72" s="47">
        <f>'Line Items'!I30</f>
        <v>0</v>
      </c>
      <c r="J72" s="47">
        <f>'Line Items'!J30</f>
        <v>0</v>
      </c>
      <c r="K72" s="47">
        <f>'Line Items'!K30</f>
        <v>0</v>
      </c>
      <c r="L72" s="47">
        <f>'Line Items'!L30</f>
        <v>0</v>
      </c>
      <c r="M72" s="136">
        <f>'Line Items'!M30</f>
        <v>0</v>
      </c>
      <c r="N72" s="27">
        <f t="shared" ref="N72:N73" si="22">SUM(B72:M72)</f>
        <v>-3950000</v>
      </c>
      <c r="O72" s="120">
        <f>N72/[1]Assumptions!$B$5</f>
        <v>-940.47619047619048</v>
      </c>
      <c r="P72" s="8"/>
      <c r="Q72" s="8"/>
      <c r="R72" s="8"/>
      <c r="S72" s="8"/>
      <c r="T72" s="8"/>
      <c r="U72" s="8"/>
      <c r="V72" s="8"/>
      <c r="W72" s="8"/>
      <c r="X72" s="8"/>
      <c r="Y72" s="8"/>
    </row>
    <row r="73" spans="1:25">
      <c r="A73" s="202"/>
      <c r="B73" s="78">
        <f>SUM(B71:B72)</f>
        <v>-6750000</v>
      </c>
      <c r="C73" s="209">
        <f>SUM(C71:C72)</f>
        <v>0</v>
      </c>
      <c r="D73" s="209">
        <f t="shared" ref="D73:M73" si="23">SUM(D71:D72)</f>
        <v>0</v>
      </c>
      <c r="E73" s="209">
        <f t="shared" si="23"/>
        <v>0</v>
      </c>
      <c r="F73" s="209">
        <f t="shared" si="23"/>
        <v>0</v>
      </c>
      <c r="G73" s="209">
        <f t="shared" si="23"/>
        <v>0</v>
      </c>
      <c r="H73" s="209">
        <f t="shared" si="23"/>
        <v>0</v>
      </c>
      <c r="I73" s="209">
        <f t="shared" si="23"/>
        <v>0</v>
      </c>
      <c r="J73" s="209">
        <f t="shared" si="23"/>
        <v>0</v>
      </c>
      <c r="K73" s="209">
        <f t="shared" si="23"/>
        <v>0</v>
      </c>
      <c r="L73" s="209">
        <f t="shared" si="23"/>
        <v>0</v>
      </c>
      <c r="M73" s="210">
        <f t="shared" si="23"/>
        <v>0</v>
      </c>
      <c r="N73" s="136">
        <f t="shared" si="22"/>
        <v>-6750000</v>
      </c>
      <c r="O73" s="137">
        <f>N73/[1]Assumptions!$B$5</f>
        <v>-1607.1428571428571</v>
      </c>
    </row>
    <row r="74" spans="1:25">
      <c r="A74" s="13"/>
      <c r="B74" s="122"/>
      <c r="C74" s="123"/>
      <c r="D74" s="123"/>
      <c r="E74" s="123"/>
      <c r="F74" s="123"/>
      <c r="G74" s="123"/>
      <c r="H74" s="123"/>
      <c r="I74" s="123"/>
      <c r="J74" s="123"/>
      <c r="K74" s="123"/>
      <c r="L74" s="123"/>
      <c r="M74" s="124"/>
      <c r="N74" s="45"/>
      <c r="O74" s="135"/>
    </row>
    <row r="75" spans="1:25" ht="13.5" thickBot="1">
      <c r="A75" s="91" t="s">
        <v>52</v>
      </c>
      <c r="B75" s="79">
        <f t="shared" ref="B75:M75" si="24">B66+B69+B73</f>
        <v>15331500</v>
      </c>
      <c r="C75" s="12">
        <f t="shared" si="24"/>
        <v>0</v>
      </c>
      <c r="D75" s="12">
        <f t="shared" si="24"/>
        <v>0</v>
      </c>
      <c r="E75" s="12">
        <f t="shared" si="24"/>
        <v>0</v>
      </c>
      <c r="F75" s="12">
        <f t="shared" si="24"/>
        <v>0</v>
      </c>
      <c r="G75" s="12">
        <f t="shared" si="24"/>
        <v>0</v>
      </c>
      <c r="H75" s="12">
        <f t="shared" si="24"/>
        <v>0</v>
      </c>
      <c r="I75" s="12">
        <f t="shared" si="24"/>
        <v>0</v>
      </c>
      <c r="J75" s="12">
        <f t="shared" si="24"/>
        <v>0</v>
      </c>
      <c r="K75" s="12">
        <f t="shared" si="24"/>
        <v>0</v>
      </c>
      <c r="L75" s="12">
        <f t="shared" si="24"/>
        <v>0</v>
      </c>
      <c r="M75" s="138">
        <f t="shared" si="24"/>
        <v>0</v>
      </c>
      <c r="N75" s="12">
        <f>SUM(B75:M75)</f>
        <v>15331500</v>
      </c>
      <c r="O75" s="244">
        <f>N75/Assumptions!$B$5</f>
        <v>3650.3571428571427</v>
      </c>
    </row>
    <row r="76" spans="1:25" ht="13.5" thickTop="1">
      <c r="A76" s="16" t="s">
        <v>11</v>
      </c>
      <c r="B76" s="30">
        <f>IF(B53+B61=0,"",B75/(B53+B61))</f>
        <v>0.14176799667113599</v>
      </c>
      <c r="C76" s="17" t="str">
        <f t="shared" ref="C76:M76" si="25">IF(C53+C61=0,"",C75/(C53+C61))</f>
        <v/>
      </c>
      <c r="D76" s="17" t="str">
        <f t="shared" si="25"/>
        <v/>
      </c>
      <c r="E76" s="17" t="str">
        <f t="shared" si="25"/>
        <v/>
      </c>
      <c r="F76" s="17" t="str">
        <f t="shared" si="25"/>
        <v/>
      </c>
      <c r="G76" s="17" t="str">
        <f t="shared" si="25"/>
        <v/>
      </c>
      <c r="H76" s="17" t="str">
        <f t="shared" si="25"/>
        <v/>
      </c>
      <c r="I76" s="17" t="str">
        <f t="shared" si="25"/>
        <v/>
      </c>
      <c r="J76" s="17" t="str">
        <f t="shared" si="25"/>
        <v/>
      </c>
      <c r="K76" s="17" t="str">
        <f t="shared" si="25"/>
        <v/>
      </c>
      <c r="L76" s="17" t="str">
        <f t="shared" si="25"/>
        <v/>
      </c>
      <c r="M76" s="43" t="str">
        <f t="shared" si="25"/>
        <v/>
      </c>
      <c r="N76" s="17">
        <f>N75/(N53+N61)</f>
        <v>0.14176799667113599</v>
      </c>
      <c r="O76" s="139"/>
    </row>
    <row r="77" spans="1:25">
      <c r="A77" s="18" t="s">
        <v>5</v>
      </c>
      <c r="B77" s="27">
        <f t="shared" ref="B77:M77" si="26">IF(B51+B59=0,"",B75/(B51+B59))</f>
        <v>14463.67924528302</v>
      </c>
      <c r="C77" s="7" t="str">
        <f t="shared" si="26"/>
        <v/>
      </c>
      <c r="D77" s="7" t="str">
        <f t="shared" si="26"/>
        <v/>
      </c>
      <c r="E77" s="7" t="str">
        <f t="shared" si="26"/>
        <v/>
      </c>
      <c r="F77" s="7" t="str">
        <f t="shared" si="26"/>
        <v/>
      </c>
      <c r="G77" s="7" t="str">
        <f t="shared" si="26"/>
        <v/>
      </c>
      <c r="H77" s="7" t="str">
        <f t="shared" si="26"/>
        <v/>
      </c>
      <c r="I77" s="7" t="str">
        <f t="shared" si="26"/>
        <v/>
      </c>
      <c r="J77" s="7" t="str">
        <f t="shared" si="26"/>
        <v/>
      </c>
      <c r="K77" s="7" t="str">
        <f t="shared" si="26"/>
        <v/>
      </c>
      <c r="L77" s="7" t="str">
        <f t="shared" si="26"/>
        <v/>
      </c>
      <c r="M77" s="15" t="str">
        <f t="shared" si="26"/>
        <v/>
      </c>
      <c r="N77" s="7">
        <f>N75/(N51+N59)</f>
        <v>14463.67924528302</v>
      </c>
      <c r="O77" s="120">
        <f>N77/Assumptions!$B$5</f>
        <v>3.443733153638814</v>
      </c>
    </row>
  </sheetData>
  <phoneticPr fontId="5" type="noConversion"/>
  <pageMargins left="0.25" right="0" top="0.5" bottom="0.5" header="0.5" footer="0.5"/>
  <pageSetup scale="65" orientation="landscape" r:id="rId1"/>
  <headerFooter alignWithMargins="0"/>
  <rowBreaks count="2" manualBreakCount="2">
    <brk id="24" max="14" man="1"/>
    <brk id="48" max="14" man="1"/>
  </rowBreaks>
</worksheet>
</file>

<file path=xl/worksheets/sheet5.xml><?xml version="1.0" encoding="utf-8"?>
<worksheet xmlns="http://schemas.openxmlformats.org/spreadsheetml/2006/main" xmlns:r="http://schemas.openxmlformats.org/officeDocument/2006/relationships">
  <sheetPr>
    <pageSetUpPr fitToPage="1"/>
  </sheetPr>
  <dimension ref="A1:P30"/>
  <sheetViews>
    <sheetView tabSelected="1" zoomScale="90" zoomScaleNormal="90" workbookViewId="0">
      <selection sqref="A1:O31"/>
    </sheetView>
  </sheetViews>
  <sheetFormatPr defaultRowHeight="12.75"/>
  <cols>
    <col min="1" max="1" width="27.140625" customWidth="1"/>
    <col min="2" max="2" width="13.28515625" bestFit="1" customWidth="1"/>
    <col min="3" max="13" width="9.28515625" bestFit="1" customWidth="1"/>
    <col min="14" max="14" width="13.28515625" bestFit="1" customWidth="1"/>
    <col min="15" max="15" width="9.28515625" bestFit="1" customWidth="1"/>
  </cols>
  <sheetData>
    <row r="1" spans="1:15" ht="21">
      <c r="A1" s="253" t="s">
        <v>103</v>
      </c>
      <c r="B1" s="253"/>
      <c r="C1" s="253"/>
      <c r="D1" s="253"/>
      <c r="E1" s="253"/>
      <c r="F1" s="253"/>
      <c r="G1" s="253"/>
      <c r="H1" s="253"/>
      <c r="I1" s="253"/>
      <c r="J1" s="253"/>
      <c r="K1" s="253"/>
      <c r="L1" s="253"/>
      <c r="M1" s="253"/>
      <c r="N1" s="253"/>
      <c r="O1" s="253"/>
    </row>
    <row r="2" spans="1:15" ht="14.25" customHeight="1">
      <c r="A2" s="155" t="s">
        <v>72</v>
      </c>
    </row>
    <row r="3" spans="1:15" ht="56.25" customHeight="1" thickBot="1">
      <c r="A3" s="156"/>
    </row>
    <row r="4" spans="1:15">
      <c r="A4" s="149" t="s">
        <v>54</v>
      </c>
      <c r="B4" s="150" t="s">
        <v>22</v>
      </c>
      <c r="C4" s="151" t="s">
        <v>23</v>
      </c>
      <c r="D4" s="151" t="s">
        <v>12</v>
      </c>
      <c r="E4" s="151" t="s">
        <v>13</v>
      </c>
      <c r="F4" s="151" t="s">
        <v>14</v>
      </c>
      <c r="G4" s="151" t="s">
        <v>15</v>
      </c>
      <c r="H4" s="151" t="s">
        <v>16</v>
      </c>
      <c r="I4" s="151" t="s">
        <v>17</v>
      </c>
      <c r="J4" s="151" t="s">
        <v>18</v>
      </c>
      <c r="K4" s="151" t="s">
        <v>19</v>
      </c>
      <c r="L4" s="151" t="s">
        <v>20</v>
      </c>
      <c r="M4" s="151" t="s">
        <v>21</v>
      </c>
      <c r="N4" s="152" t="s">
        <v>2</v>
      </c>
      <c r="O4" s="144" t="s">
        <v>24</v>
      </c>
    </row>
    <row r="5" spans="1:15">
      <c r="A5" s="153" t="s">
        <v>104</v>
      </c>
      <c r="B5" s="75">
        <v>-2500000</v>
      </c>
      <c r="C5" s="25">
        <v>0</v>
      </c>
      <c r="D5" s="25">
        <v>0</v>
      </c>
      <c r="E5" s="25">
        <v>0</v>
      </c>
      <c r="F5" s="25">
        <v>0</v>
      </c>
      <c r="G5" s="25">
        <v>0</v>
      </c>
      <c r="H5" s="25">
        <v>0</v>
      </c>
      <c r="I5" s="25">
        <v>0</v>
      </c>
      <c r="J5" s="25">
        <v>0</v>
      </c>
      <c r="K5" s="25">
        <v>0</v>
      </c>
      <c r="L5" s="25">
        <v>0</v>
      </c>
      <c r="M5" s="25">
        <v>0</v>
      </c>
      <c r="N5" s="234">
        <f>SUM(B5:M5)</f>
        <v>-2500000</v>
      </c>
      <c r="O5" s="146">
        <f>N5/Assumptions!$B$5</f>
        <v>-595.23809523809518</v>
      </c>
    </row>
    <row r="6" spans="1:15">
      <c r="A6" s="153" t="s">
        <v>105</v>
      </c>
      <c r="B6" s="75">
        <v>-1500000</v>
      </c>
      <c r="C6" s="25">
        <v>0</v>
      </c>
      <c r="D6" s="25">
        <v>0</v>
      </c>
      <c r="E6" s="25">
        <v>0</v>
      </c>
      <c r="F6" s="25">
        <v>0</v>
      </c>
      <c r="G6" s="25">
        <v>0</v>
      </c>
      <c r="H6" s="25">
        <v>0</v>
      </c>
      <c r="I6" s="25">
        <v>0</v>
      </c>
      <c r="J6" s="25">
        <v>0</v>
      </c>
      <c r="K6" s="25">
        <v>0</v>
      </c>
      <c r="L6" s="25">
        <v>0</v>
      </c>
      <c r="M6" s="25">
        <v>0</v>
      </c>
      <c r="N6" s="236">
        <f>SUM(B6:M6)</f>
        <v>-1500000</v>
      </c>
      <c r="O6" s="146">
        <f>N6/Assumptions!$B$5</f>
        <v>-357.14285714285717</v>
      </c>
    </row>
    <row r="7" spans="1:15">
      <c r="A7" s="153" t="s">
        <v>106</v>
      </c>
      <c r="B7" s="75">
        <v>-1000000</v>
      </c>
      <c r="C7" s="25">
        <v>0</v>
      </c>
      <c r="D7" s="25">
        <v>0</v>
      </c>
      <c r="E7" s="25">
        <v>0</v>
      </c>
      <c r="F7" s="25">
        <v>0</v>
      </c>
      <c r="G7" s="25">
        <v>0</v>
      </c>
      <c r="H7" s="25">
        <v>0</v>
      </c>
      <c r="I7" s="25">
        <v>0</v>
      </c>
      <c r="J7" s="25">
        <v>0</v>
      </c>
      <c r="K7" s="25">
        <v>0</v>
      </c>
      <c r="L7" s="25">
        <v>0</v>
      </c>
      <c r="M7" s="76">
        <v>0</v>
      </c>
      <c r="N7" s="37">
        <f>SUM(B7:M7)</f>
        <v>-1000000</v>
      </c>
      <c r="O7" s="146">
        <f>N7/Assumptions!$B$5</f>
        <v>-238.0952380952381</v>
      </c>
    </row>
    <row r="8" spans="1:15" s="213" customFormat="1" ht="13.5" thickBot="1">
      <c r="A8" s="214" t="s">
        <v>73</v>
      </c>
      <c r="B8" s="215">
        <f>SUM(B5:B7)</f>
        <v>-5000000</v>
      </c>
      <c r="C8" s="106">
        <f>SUM(C5:C7)</f>
        <v>0</v>
      </c>
      <c r="D8" s="106">
        <f t="shared" ref="D8:M8" si="0">SUM(D5:D7)</f>
        <v>0</v>
      </c>
      <c r="E8" s="106">
        <f t="shared" si="0"/>
        <v>0</v>
      </c>
      <c r="F8" s="106">
        <f t="shared" si="0"/>
        <v>0</v>
      </c>
      <c r="G8" s="106">
        <f t="shared" si="0"/>
        <v>0</v>
      </c>
      <c r="H8" s="106">
        <f t="shared" si="0"/>
        <v>0</v>
      </c>
      <c r="I8" s="106">
        <f t="shared" si="0"/>
        <v>0</v>
      </c>
      <c r="J8" s="106">
        <f t="shared" si="0"/>
        <v>0</v>
      </c>
      <c r="K8" s="106">
        <f t="shared" si="0"/>
        <v>0</v>
      </c>
      <c r="L8" s="106">
        <f t="shared" si="0"/>
        <v>0</v>
      </c>
      <c r="M8" s="216">
        <f t="shared" si="0"/>
        <v>0</v>
      </c>
      <c r="N8" s="106">
        <f>SUM(B8:M8)</f>
        <v>-5000000</v>
      </c>
      <c r="O8" s="154">
        <f>N8/Assumptions!$B$5</f>
        <v>-1190.4761904761904</v>
      </c>
    </row>
    <row r="9" spans="1:15" ht="40.5" customHeight="1"/>
    <row r="10" spans="1:15">
      <c r="A10" s="155" t="s">
        <v>53</v>
      </c>
      <c r="B10" s="156"/>
      <c r="C10" s="156"/>
    </row>
    <row r="11" spans="1:15" ht="141.75" customHeight="1" thickBot="1">
      <c r="A11" s="156"/>
      <c r="B11" s="156"/>
      <c r="C11" s="156"/>
    </row>
    <row r="12" spans="1:15">
      <c r="A12" s="140" t="s">
        <v>37</v>
      </c>
      <c r="B12" s="141" t="s">
        <v>22</v>
      </c>
      <c r="C12" s="142" t="s">
        <v>23</v>
      </c>
      <c r="D12" s="142" t="s">
        <v>12</v>
      </c>
      <c r="E12" s="142" t="s">
        <v>13</v>
      </c>
      <c r="F12" s="142" t="s">
        <v>14</v>
      </c>
      <c r="G12" s="142" t="s">
        <v>15</v>
      </c>
      <c r="H12" s="142" t="s">
        <v>16</v>
      </c>
      <c r="I12" s="142" t="s">
        <v>17</v>
      </c>
      <c r="J12" s="142" t="s">
        <v>18</v>
      </c>
      <c r="K12" s="142" t="s">
        <v>19</v>
      </c>
      <c r="L12" s="142" t="s">
        <v>20</v>
      </c>
      <c r="M12" s="142" t="s">
        <v>21</v>
      </c>
      <c r="N12" s="143" t="s">
        <v>2</v>
      </c>
      <c r="O12" s="144" t="s">
        <v>24</v>
      </c>
    </row>
    <row r="13" spans="1:15">
      <c r="A13" s="93" t="s">
        <v>107</v>
      </c>
      <c r="B13" s="94"/>
      <c r="C13" s="95"/>
      <c r="D13" s="95"/>
      <c r="E13" s="95"/>
      <c r="F13" s="95"/>
      <c r="G13" s="95"/>
      <c r="H13" s="95"/>
      <c r="I13" s="95"/>
      <c r="J13" s="95"/>
      <c r="K13" s="95"/>
      <c r="L13" s="95"/>
      <c r="M13" s="96"/>
      <c r="N13" s="97"/>
      <c r="O13" s="145"/>
    </row>
    <row r="14" spans="1:15">
      <c r="A14" s="98" t="s">
        <v>38</v>
      </c>
      <c r="B14" s="75">
        <v>-1000000</v>
      </c>
      <c r="C14" s="25">
        <v>0</v>
      </c>
      <c r="D14" s="25">
        <v>0</v>
      </c>
      <c r="E14" s="25">
        <v>0</v>
      </c>
      <c r="F14" s="25">
        <v>0</v>
      </c>
      <c r="G14" s="25">
        <v>0</v>
      </c>
      <c r="H14" s="25">
        <v>0</v>
      </c>
      <c r="I14" s="25">
        <v>0</v>
      </c>
      <c r="J14" s="25">
        <v>0</v>
      </c>
      <c r="K14" s="25">
        <v>0</v>
      </c>
      <c r="L14" s="25">
        <v>0</v>
      </c>
      <c r="M14" s="76">
        <v>0</v>
      </c>
      <c r="N14" s="37">
        <f>SUM(B14:M14)</f>
        <v>-1000000</v>
      </c>
      <c r="O14" s="146">
        <f>N14/Assumptions!$B$5</f>
        <v>-238.0952380952381</v>
      </c>
    </row>
    <row r="15" spans="1:15">
      <c r="A15" s="98" t="s">
        <v>39</v>
      </c>
      <c r="B15" s="75">
        <v>-450000</v>
      </c>
      <c r="C15" s="25">
        <v>0</v>
      </c>
      <c r="D15" s="25">
        <v>0</v>
      </c>
      <c r="E15" s="25">
        <v>0</v>
      </c>
      <c r="F15" s="25">
        <v>0</v>
      </c>
      <c r="G15" s="25">
        <v>0</v>
      </c>
      <c r="H15" s="25">
        <v>0</v>
      </c>
      <c r="I15" s="25">
        <v>0</v>
      </c>
      <c r="J15" s="25">
        <v>0</v>
      </c>
      <c r="K15" s="25">
        <v>0</v>
      </c>
      <c r="L15" s="25">
        <v>0</v>
      </c>
      <c r="M15" s="76">
        <v>0</v>
      </c>
      <c r="N15" s="37">
        <f>SUM(B15:M15)</f>
        <v>-450000</v>
      </c>
      <c r="O15" s="146">
        <f>N15/Assumptions!$B$5</f>
        <v>-107.14285714285714</v>
      </c>
    </row>
    <row r="16" spans="1:15">
      <c r="A16" s="99" t="s">
        <v>97</v>
      </c>
      <c r="B16" s="100">
        <v>-400000</v>
      </c>
      <c r="C16" s="25">
        <v>0</v>
      </c>
      <c r="D16" s="101">
        <v>0</v>
      </c>
      <c r="E16" s="101">
        <v>0</v>
      </c>
      <c r="F16" s="101">
        <v>0</v>
      </c>
      <c r="G16" s="101">
        <v>0</v>
      </c>
      <c r="H16" s="101">
        <v>0</v>
      </c>
      <c r="I16" s="101">
        <v>0</v>
      </c>
      <c r="J16" s="101">
        <v>0</v>
      </c>
      <c r="K16" s="101">
        <v>0</v>
      </c>
      <c r="L16" s="101">
        <v>0</v>
      </c>
      <c r="M16" s="102">
        <v>0</v>
      </c>
      <c r="N16" s="15">
        <f>SUM(B16:M16)</f>
        <v>-400000</v>
      </c>
      <c r="O16" s="146">
        <f>N16/Assumptions!$B$5</f>
        <v>-95.238095238095241</v>
      </c>
    </row>
    <row r="17" spans="1:16">
      <c r="A17" s="153" t="s">
        <v>40</v>
      </c>
      <c r="B17" s="28">
        <f t="shared" ref="B17:N17" si="1">SUM(B14:B16)</f>
        <v>-1850000</v>
      </c>
      <c r="C17" s="233">
        <f t="shared" si="1"/>
        <v>0</v>
      </c>
      <c r="D17" s="10">
        <f t="shared" si="1"/>
        <v>0</v>
      </c>
      <c r="E17" s="10">
        <f t="shared" si="1"/>
        <v>0</v>
      </c>
      <c r="F17" s="10">
        <f t="shared" si="1"/>
        <v>0</v>
      </c>
      <c r="G17" s="10">
        <f t="shared" si="1"/>
        <v>0</v>
      </c>
      <c r="H17" s="10">
        <f t="shared" si="1"/>
        <v>0</v>
      </c>
      <c r="I17" s="10">
        <f t="shared" si="1"/>
        <v>0</v>
      </c>
      <c r="J17" s="10">
        <f t="shared" si="1"/>
        <v>0</v>
      </c>
      <c r="K17" s="10">
        <f t="shared" si="1"/>
        <v>0</v>
      </c>
      <c r="L17" s="10">
        <f t="shared" si="1"/>
        <v>0</v>
      </c>
      <c r="M17" s="37">
        <f t="shared" si="1"/>
        <v>0</v>
      </c>
      <c r="N17" s="234">
        <f t="shared" si="1"/>
        <v>-1850000</v>
      </c>
      <c r="O17" s="217">
        <f>N17/Assumptions!$B$5</f>
        <v>-440.47619047619048</v>
      </c>
    </row>
    <row r="18" spans="1:16">
      <c r="A18" s="103"/>
      <c r="B18" s="36"/>
      <c r="C18" s="11"/>
      <c r="D18" s="11"/>
      <c r="E18" s="11"/>
      <c r="F18" s="11"/>
      <c r="G18" s="11"/>
      <c r="H18" s="11"/>
      <c r="I18" s="11"/>
      <c r="J18" s="11"/>
      <c r="K18" s="11"/>
      <c r="L18" s="11"/>
      <c r="M18" s="42"/>
      <c r="N18" s="77"/>
      <c r="O18" s="148"/>
    </row>
    <row r="19" spans="1:16">
      <c r="A19" s="103" t="s">
        <v>108</v>
      </c>
      <c r="B19" s="36"/>
      <c r="C19" s="11"/>
      <c r="D19" s="11"/>
      <c r="E19" s="11"/>
      <c r="F19" s="11"/>
      <c r="G19" s="11"/>
      <c r="H19" s="11"/>
      <c r="I19" s="11"/>
      <c r="J19" s="11"/>
      <c r="K19" s="11"/>
      <c r="L19" s="11"/>
      <c r="M19" s="42"/>
      <c r="N19" s="77"/>
      <c r="O19" s="148"/>
    </row>
    <row r="20" spans="1:16">
      <c r="A20" s="98" t="s">
        <v>109</v>
      </c>
      <c r="B20" s="75">
        <v>-650000</v>
      </c>
      <c r="C20" s="25">
        <v>0</v>
      </c>
      <c r="D20" s="25">
        <v>0</v>
      </c>
      <c r="E20" s="25">
        <v>0</v>
      </c>
      <c r="F20" s="25">
        <v>0</v>
      </c>
      <c r="G20" s="25">
        <v>0</v>
      </c>
      <c r="H20" s="25">
        <v>0</v>
      </c>
      <c r="I20" s="25">
        <v>0</v>
      </c>
      <c r="J20" s="25">
        <v>0</v>
      </c>
      <c r="K20" s="25">
        <v>0</v>
      </c>
      <c r="L20" s="25">
        <v>0</v>
      </c>
      <c r="M20" s="76">
        <v>0</v>
      </c>
      <c r="N20" s="37">
        <f>SUM(B20:M20)</f>
        <v>-650000</v>
      </c>
      <c r="O20" s="146">
        <f>N20/Assumptions!$B$5</f>
        <v>-154.76190476190476</v>
      </c>
    </row>
    <row r="21" spans="1:16">
      <c r="A21" s="99" t="s">
        <v>95</v>
      </c>
      <c r="B21" s="100">
        <v>-300000</v>
      </c>
      <c r="C21" s="101">
        <v>0</v>
      </c>
      <c r="D21" s="101">
        <v>0</v>
      </c>
      <c r="E21" s="101">
        <v>0</v>
      </c>
      <c r="F21" s="101">
        <v>0</v>
      </c>
      <c r="G21" s="101">
        <v>0</v>
      </c>
      <c r="H21" s="101">
        <v>0</v>
      </c>
      <c r="I21" s="101">
        <v>0</v>
      </c>
      <c r="J21" s="101">
        <v>0</v>
      </c>
      <c r="K21" s="101">
        <v>0</v>
      </c>
      <c r="L21" s="101">
        <v>0</v>
      </c>
      <c r="M21" s="102">
        <v>0</v>
      </c>
      <c r="N21" s="15">
        <f>SUM(B21:M21)</f>
        <v>-300000</v>
      </c>
      <c r="O21" s="146">
        <f>N21/Assumptions!$B$5</f>
        <v>-71.428571428571431</v>
      </c>
    </row>
    <row r="22" spans="1:16">
      <c r="A22" s="232" t="s">
        <v>41</v>
      </c>
      <c r="B22" s="28">
        <f>SUM(B20:B21)</f>
        <v>-950000</v>
      </c>
      <c r="C22" s="233">
        <f t="shared" ref="C22:N22" si="2">SUM(C20:C21)</f>
        <v>0</v>
      </c>
      <c r="D22" s="10">
        <f t="shared" si="2"/>
        <v>0</v>
      </c>
      <c r="E22" s="10">
        <f t="shared" si="2"/>
        <v>0</v>
      </c>
      <c r="F22" s="10">
        <f t="shared" si="2"/>
        <v>0</v>
      </c>
      <c r="G22" s="10">
        <f t="shared" si="2"/>
        <v>0</v>
      </c>
      <c r="H22" s="10">
        <f t="shared" si="2"/>
        <v>0</v>
      </c>
      <c r="I22" s="10">
        <f t="shared" si="2"/>
        <v>0</v>
      </c>
      <c r="J22" s="10">
        <f t="shared" si="2"/>
        <v>0</v>
      </c>
      <c r="K22" s="10">
        <f t="shared" si="2"/>
        <v>0</v>
      </c>
      <c r="L22" s="10">
        <f t="shared" si="2"/>
        <v>0</v>
      </c>
      <c r="M22" s="37">
        <f t="shared" si="2"/>
        <v>0</v>
      </c>
      <c r="N22" s="234">
        <f t="shared" si="2"/>
        <v>-950000</v>
      </c>
      <c r="O22" s="217">
        <f>N22/Assumptions!$B$5</f>
        <v>-226.1904761904762</v>
      </c>
    </row>
    <row r="23" spans="1:16">
      <c r="A23" s="223"/>
      <c r="B23" s="227"/>
      <c r="C23" s="224"/>
      <c r="D23" s="224"/>
      <c r="E23" s="224"/>
      <c r="F23" s="224"/>
      <c r="G23" s="224"/>
      <c r="H23" s="224"/>
      <c r="I23" s="224"/>
      <c r="J23" s="224"/>
      <c r="K23" s="224"/>
      <c r="L23" s="224"/>
      <c r="M23" s="224"/>
      <c r="N23" s="228"/>
      <c r="O23" s="229"/>
      <c r="P23" s="225"/>
    </row>
    <row r="24" spans="1:16" ht="13.5" thickBot="1">
      <c r="A24" s="231" t="s">
        <v>80</v>
      </c>
      <c r="B24" s="226">
        <f>B17+B22</f>
        <v>-2800000</v>
      </c>
      <c r="C24" s="226">
        <f t="shared" ref="C24:M24" si="3">C17+C22</f>
        <v>0</v>
      </c>
      <c r="D24" s="226">
        <f t="shared" si="3"/>
        <v>0</v>
      </c>
      <c r="E24" s="226">
        <f t="shared" si="3"/>
        <v>0</v>
      </c>
      <c r="F24" s="226">
        <f t="shared" si="3"/>
        <v>0</v>
      </c>
      <c r="G24" s="226">
        <f t="shared" si="3"/>
        <v>0</v>
      </c>
      <c r="H24" s="226">
        <f t="shared" si="3"/>
        <v>0</v>
      </c>
      <c r="I24" s="226">
        <f t="shared" si="3"/>
        <v>0</v>
      </c>
      <c r="J24" s="226">
        <f t="shared" si="3"/>
        <v>0</v>
      </c>
      <c r="K24" s="226">
        <f t="shared" si="3"/>
        <v>0</v>
      </c>
      <c r="L24" s="226">
        <f t="shared" si="3"/>
        <v>0</v>
      </c>
      <c r="M24" s="230">
        <f t="shared" si="3"/>
        <v>0</v>
      </c>
      <c r="N24" s="226">
        <f>SUM(B24:M24)</f>
        <v>-2800000</v>
      </c>
      <c r="O24" s="154">
        <f>N24/Assumptions!$B$5</f>
        <v>-666.66666666666663</v>
      </c>
      <c r="P24" s="225"/>
    </row>
    <row r="25" spans="1:16" ht="13.5" thickBot="1"/>
    <row r="26" spans="1:16">
      <c r="A26" s="149" t="s">
        <v>54</v>
      </c>
      <c r="B26" s="150" t="s">
        <v>22</v>
      </c>
      <c r="C26" s="151" t="s">
        <v>23</v>
      </c>
      <c r="D26" s="151" t="s">
        <v>12</v>
      </c>
      <c r="E26" s="151" t="s">
        <v>13</v>
      </c>
      <c r="F26" s="151" t="s">
        <v>14</v>
      </c>
      <c r="G26" s="151" t="s">
        <v>15</v>
      </c>
      <c r="H26" s="151" t="s">
        <v>16</v>
      </c>
      <c r="I26" s="151" t="s">
        <v>17</v>
      </c>
      <c r="J26" s="151" t="s">
        <v>18</v>
      </c>
      <c r="K26" s="151" t="s">
        <v>19</v>
      </c>
      <c r="L26" s="151" t="s">
        <v>20</v>
      </c>
      <c r="M26" s="151" t="s">
        <v>21</v>
      </c>
      <c r="N26" s="152" t="s">
        <v>2</v>
      </c>
      <c r="O26" s="144" t="s">
        <v>24</v>
      </c>
    </row>
    <row r="27" spans="1:16">
      <c r="A27" s="153" t="s">
        <v>104</v>
      </c>
      <c r="B27" s="75">
        <v>-450000</v>
      </c>
      <c r="C27" s="25">
        <v>0</v>
      </c>
      <c r="D27" s="25">
        <v>0</v>
      </c>
      <c r="E27" s="25">
        <v>0</v>
      </c>
      <c r="F27" s="25">
        <v>0</v>
      </c>
      <c r="G27" s="25">
        <v>0</v>
      </c>
      <c r="H27" s="25">
        <v>0</v>
      </c>
      <c r="I27" s="25">
        <v>0</v>
      </c>
      <c r="J27" s="25">
        <v>0</v>
      </c>
      <c r="K27" s="25">
        <v>0</v>
      </c>
      <c r="L27" s="25">
        <v>0</v>
      </c>
      <c r="M27" s="25">
        <v>0</v>
      </c>
      <c r="N27" s="234">
        <f>SUM(B27:M27)</f>
        <v>-450000</v>
      </c>
      <c r="O27" s="146">
        <f>N27/Assumptions!$B$5</f>
        <v>-107.14285714285714</v>
      </c>
    </row>
    <row r="28" spans="1:16">
      <c r="A28" s="153" t="s">
        <v>105</v>
      </c>
      <c r="B28" s="75">
        <v>-2000000</v>
      </c>
      <c r="C28" s="25">
        <v>0</v>
      </c>
      <c r="D28" s="25">
        <v>0</v>
      </c>
      <c r="E28" s="25">
        <v>0</v>
      </c>
      <c r="F28" s="25">
        <v>0</v>
      </c>
      <c r="G28" s="25">
        <v>0</v>
      </c>
      <c r="H28" s="25">
        <v>0</v>
      </c>
      <c r="I28" s="25">
        <v>0</v>
      </c>
      <c r="J28" s="25">
        <v>0</v>
      </c>
      <c r="K28" s="25">
        <v>0</v>
      </c>
      <c r="L28" s="25">
        <v>0</v>
      </c>
      <c r="M28" s="25">
        <v>0</v>
      </c>
      <c r="N28" s="236">
        <f>SUM(B28:M28)</f>
        <v>-2000000</v>
      </c>
      <c r="O28" s="146">
        <f>N28/Assumptions!$B$5</f>
        <v>-476.1904761904762</v>
      </c>
    </row>
    <row r="29" spans="1:16">
      <c r="A29" s="222" t="s">
        <v>106</v>
      </c>
      <c r="B29" s="100">
        <v>-1500000</v>
      </c>
      <c r="C29" s="101">
        <v>0</v>
      </c>
      <c r="D29" s="101">
        <v>0</v>
      </c>
      <c r="E29" s="101">
        <v>0</v>
      </c>
      <c r="F29" s="101">
        <v>0</v>
      </c>
      <c r="G29" s="101">
        <v>0</v>
      </c>
      <c r="H29" s="101">
        <v>0</v>
      </c>
      <c r="I29" s="101">
        <v>0</v>
      </c>
      <c r="J29" s="101">
        <v>0</v>
      </c>
      <c r="K29" s="101">
        <v>0</v>
      </c>
      <c r="L29" s="101">
        <v>0</v>
      </c>
      <c r="M29" s="102">
        <v>0</v>
      </c>
      <c r="N29" s="15">
        <f>SUM(B29:M29)</f>
        <v>-1500000</v>
      </c>
      <c r="O29" s="147">
        <f>N29/Assumptions!$B$5</f>
        <v>-357.14285714285717</v>
      </c>
    </row>
    <row r="30" spans="1:16" s="213" customFormat="1" ht="13.5" thickBot="1">
      <c r="A30" s="104" t="s">
        <v>73</v>
      </c>
      <c r="B30" s="105">
        <f>SUM(B27:B29)</f>
        <v>-3950000</v>
      </c>
      <c r="C30" s="107">
        <f>SUM(C27:C29)</f>
        <v>0</v>
      </c>
      <c r="D30" s="107">
        <f t="shared" ref="D30" si="4">SUM(D27:D29)</f>
        <v>0</v>
      </c>
      <c r="E30" s="107">
        <f t="shared" ref="E30" si="5">SUM(E27:E29)</f>
        <v>0</v>
      </c>
      <c r="F30" s="107">
        <f t="shared" ref="F30" si="6">SUM(F27:F29)</f>
        <v>0</v>
      </c>
      <c r="G30" s="107">
        <f t="shared" ref="G30" si="7">SUM(G27:G29)</f>
        <v>0</v>
      </c>
      <c r="H30" s="107">
        <f t="shared" ref="H30" si="8">SUM(H27:H29)</f>
        <v>0</v>
      </c>
      <c r="I30" s="107">
        <f t="shared" ref="I30" si="9">SUM(I27:I29)</f>
        <v>0</v>
      </c>
      <c r="J30" s="107">
        <f t="shared" ref="J30" si="10">SUM(J27:J29)</f>
        <v>0</v>
      </c>
      <c r="K30" s="107">
        <f t="shared" ref="K30" si="11">SUM(K27:K29)</f>
        <v>0</v>
      </c>
      <c r="L30" s="107">
        <f t="shared" ref="L30" si="12">SUM(L27:L29)</f>
        <v>0</v>
      </c>
      <c r="M30" s="108">
        <f t="shared" ref="M30" si="13">SUM(M27:M29)</f>
        <v>0</v>
      </c>
      <c r="N30" s="107">
        <f>SUM(B30:M30)</f>
        <v>-3950000</v>
      </c>
      <c r="O30" s="154">
        <f>N30/Assumptions!$B$5</f>
        <v>-940.47619047619048</v>
      </c>
    </row>
  </sheetData>
  <mergeCells count="1">
    <mergeCell ref="A1:O1"/>
  </mergeCells>
  <pageMargins left="0.2" right="0.2" top="0.25" bottom="0.25" header="0.3" footer="0.3"/>
  <pageSetup scale="8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Assumptions</vt:lpstr>
      <vt:lpstr>Retailers</vt:lpstr>
      <vt:lpstr>Summary</vt:lpstr>
      <vt:lpstr>Line Items</vt:lpstr>
      <vt:lpstr>'Line Items'!Print_Area</vt:lpstr>
      <vt:lpstr>Summary!Print_Area</vt:lpstr>
    </vt:vector>
  </TitlesOfParts>
  <Company>PATH Cambodia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Timothy</dc:creator>
  <cp:lastModifiedBy>Jai-Ayla Sutherland</cp:lastModifiedBy>
  <cp:lastPrinted>2012-03-16T21:15:50Z</cp:lastPrinted>
  <dcterms:created xsi:type="dcterms:W3CDTF">2010-04-14T03:03:09Z</dcterms:created>
  <dcterms:modified xsi:type="dcterms:W3CDTF">2012-03-16T21:15:51Z</dcterms:modified>
</cp:coreProperties>
</file>