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Construction Estimate Example" sheetId="1" r:id="rId1"/>
    <sheet name="Text" sheetId="2" r:id="rId2"/>
    <sheet name="Generic Example" sheetId="3" r:id="rId3"/>
  </sheets>
  <externalReferences>
    <externalReference r:id="rId6"/>
  </externalReferences>
  <definedNames>
    <definedName name="_xlnm.Print_Area" localSheetId="0">'Construction Estimate Example'!$A$3:$I$52</definedName>
    <definedName name="_xlnm.Print_Area" localSheetId="2">'Generic Example'!$A$3:$I$52</definedName>
    <definedName name="_xlnm.Print_Area" localSheetId="1">'Text'!$B$25:$B$26</definedName>
    <definedName name="_xlnm.Print_Titles" localSheetId="0">'Construction Estimate Example'!$1:$6</definedName>
    <definedName name="_xlnm.Print_Titles" localSheetId="2">'Generic Example'!$1:$6</definedName>
  </definedNames>
  <calcPr fullCalcOnLoad="1"/>
</workbook>
</file>

<file path=xl/sharedStrings.xml><?xml version="1.0" encoding="utf-8"?>
<sst xmlns="http://schemas.openxmlformats.org/spreadsheetml/2006/main" count="186" uniqueCount="79">
  <si>
    <t>Project Name:</t>
  </si>
  <si>
    <t>Pre-Engineered Steel Building</t>
  </si>
  <si>
    <t>Architect:</t>
  </si>
  <si>
    <t>As Shown</t>
  </si>
  <si>
    <t>Location:</t>
  </si>
  <si>
    <t>Line Number</t>
  </si>
  <si>
    <t>Description</t>
  </si>
  <si>
    <t>Qty</t>
  </si>
  <si>
    <t>Unit</t>
  </si>
  <si>
    <t>Material</t>
  </si>
  <si>
    <t>Labor</t>
  </si>
  <si>
    <t>Equipment</t>
  </si>
  <si>
    <t>SubContract</t>
  </si>
  <si>
    <t>Strip footing, 12" x 36"</t>
  </si>
  <si>
    <t>C.Y.</t>
  </si>
  <si>
    <t>Strip footing, 12" x24"</t>
  </si>
  <si>
    <t>Concrete ready mix, 4000 psi, for slab</t>
  </si>
  <si>
    <t>Placing concrete, slab on grade</t>
  </si>
  <si>
    <t>Concrete forms</t>
  </si>
  <si>
    <t>L.F.</t>
  </si>
  <si>
    <t>WWF</t>
  </si>
  <si>
    <t>C.S.F.</t>
  </si>
  <si>
    <t>Curing</t>
  </si>
  <si>
    <t>Concrete finishing</t>
  </si>
  <si>
    <t>S.F.</t>
  </si>
  <si>
    <t>Control joints</t>
  </si>
  <si>
    <t>Division 03</t>
  </si>
  <si>
    <t>Subtotal</t>
  </si>
  <si>
    <t>08 33 23.10 0100</t>
  </si>
  <si>
    <t>10' x 10' OH Door</t>
  </si>
  <si>
    <t>Ea.</t>
  </si>
  <si>
    <t>08 33 23.10 3300</t>
  </si>
  <si>
    <t>Add for enamel finish</t>
  </si>
  <si>
    <t>Division 8</t>
  </si>
  <si>
    <t>13 34 19.50 1000</t>
  </si>
  <si>
    <t>SF Flr.</t>
  </si>
  <si>
    <t>13 34 19.50 6050</t>
  </si>
  <si>
    <t>Framing for doors, 3' x 7'</t>
  </si>
  <si>
    <t>Opng.</t>
  </si>
  <si>
    <t>13 34 19.50 6100</t>
  </si>
  <si>
    <t>Framing for doors, 10' x 10'</t>
  </si>
  <si>
    <t>13 34 19.50 6200</t>
  </si>
  <si>
    <t>Framing for windows, 3' x 4'</t>
  </si>
  <si>
    <t>13 34 19.50 5750</t>
  </si>
  <si>
    <t>PESB doors</t>
  </si>
  <si>
    <t>13 34 19.50 7750</t>
  </si>
  <si>
    <t>PESB windows</t>
  </si>
  <si>
    <t>13 34 19.50 6550</t>
  </si>
  <si>
    <t>Gutters</t>
  </si>
  <si>
    <t>13 34 19.50 8650</t>
  </si>
  <si>
    <t>Roof vent</t>
  </si>
  <si>
    <t>13 34 19.50 6900</t>
  </si>
  <si>
    <t>Insulation</t>
  </si>
  <si>
    <t>Division 13</t>
  </si>
  <si>
    <t>Estimate Subtotal</t>
  </si>
  <si>
    <t>Sales Tax</t>
  </si>
  <si>
    <t>Contingency</t>
  </si>
  <si>
    <t>@</t>
  </si>
  <si>
    <t>Bond</t>
  </si>
  <si>
    <t>$12/1000 +10% O&amp;P</t>
  </si>
  <si>
    <t>Grand Total</t>
  </si>
  <si>
    <t>01/01/12</t>
  </si>
  <si>
    <t>Anywhere, USA</t>
  </si>
  <si>
    <t>Location Adjustment</t>
  </si>
  <si>
    <t>Factor</t>
  </si>
  <si>
    <t xml:space="preserve"> EstimateTotal</t>
  </si>
  <si>
    <t>This estimate is based on an interactive Excel spreadsheet. A copy of this spreadsheet is located on Means web-site at www.rsmeans.com/xxxxxx. You are free to download it and adjust it to your methodology.</t>
  </si>
  <si>
    <t>GC O &amp; P</t>
  </si>
  <si>
    <r>
      <rPr>
        <b/>
        <sz val="11"/>
        <rFont val="Calibri"/>
        <family val="2"/>
      </rPr>
      <t>Contingency</t>
    </r>
    <r>
      <rPr>
        <sz val="11"/>
        <rFont val="Calibri"/>
        <family val="2"/>
      </rPr>
      <t>: A factor for contingency may be added to any estimate to represent the cost of unknowns that may occur between the time that the estimate is performed and the time the project is constructed. The amount of the allowance will depend on the stage at which the estimate is done, and the contractor's assessment of the risk involved. At the conceptual stage a contingency allowance of 20% is typical; 15% during schematic design, and 10% during the contract document stage are typical.  After bid and during construction an allowance of 3% is typical.</t>
    </r>
  </si>
  <si>
    <r>
      <rPr>
        <b/>
        <sz val="11"/>
        <rFont val="Calibri"/>
        <family val="2"/>
      </rPr>
      <t>Sales Tax:</t>
    </r>
    <r>
      <rPr>
        <sz val="11"/>
        <rFont val="Calibri"/>
        <family val="2"/>
      </rPr>
      <t xml:space="preserve"> If the work is subject to state or local sales taxes, the amount must be added to the estimate. Sales tax may be added to material costs, equipment costs, and sub-contracted work. In this case, sales tax was added in all three categories. It was assumed that approximately half the sub-contracted work would be material cost, so the tax was applied to 50% of the subcontract total.</t>
    </r>
  </si>
  <si>
    <r>
      <rPr>
        <b/>
        <sz val="11"/>
        <rFont val="Calibri"/>
        <family val="2"/>
      </rPr>
      <t>Work Performed</t>
    </r>
    <r>
      <rPr>
        <sz val="11"/>
        <rFont val="Calibri"/>
        <family val="2"/>
      </rPr>
      <t>: The body of the estimate shows the Means data selected, including line number, a brief description of each item, it’s take-off unit and quantity, and the bare costs of materials, labor and equipment. This estimate also includes a column titled ‘SubContract’. This data is taken from the Means column ‘Total Incl O&amp;P’, and represents the total that a sub-contractor would charge a general contractor for his work, including the sub’s markup for overhead and profit.</t>
    </r>
  </si>
  <si>
    <r>
      <rPr>
        <b/>
        <sz val="11"/>
        <rFont val="Calibri"/>
        <family val="2"/>
      </rPr>
      <t>Bonds</t>
    </r>
    <r>
      <rPr>
        <sz val="11"/>
        <rFont val="Calibri"/>
        <family val="2"/>
      </rPr>
      <t>: Bond costs should be added to the estimate. The figures here represent a typical performance bond, insuring the owner that if the General Contractor does not complete his obligations in the construction contract the bonding company will pay the cost for completion of the work.</t>
    </r>
  </si>
  <si>
    <r>
      <rPr>
        <b/>
        <sz val="11"/>
        <rFont val="Calibri"/>
        <family val="2"/>
      </rPr>
      <t>Location Adjustment</t>
    </r>
    <r>
      <rPr>
        <sz val="11"/>
        <rFont val="Calibri"/>
        <family val="2"/>
      </rPr>
      <t>: Means published data is based on national average costs. If necessary, adjust the total cost of the project using a location factor from the 'Location Factor' table or the 'City Cost Index' table. Use Location Factors if the work is general, covering multiple trades. If the work is by a single trade (eg. masonry) use the more specific data found in the City Cost Indexes.</t>
    </r>
  </si>
  <si>
    <t>Gen. Reqirements</t>
  </si>
  <si>
    <r>
      <rPr>
        <b/>
        <sz val="11"/>
        <rFont val="Calibri"/>
        <family val="2"/>
      </rPr>
      <t>General Requirements</t>
    </r>
    <r>
      <rPr>
        <sz val="11"/>
        <rFont val="Calibri"/>
        <family val="2"/>
      </rPr>
      <t>:  This item covers project-wide needs provided by the general contractor. These items vary by project, but may include temporary facilities and utilities, security, testing, project clean-up, etc. For small projects a percentage is generally used, typically between 5% and 15% of project cost. For large projects the costs may be itemized and priced individually.</t>
    </r>
  </si>
  <si>
    <r>
      <rPr>
        <b/>
        <sz val="11"/>
        <rFont val="Calibri"/>
        <family val="2"/>
      </rPr>
      <t>GC O&amp;P</t>
    </r>
    <r>
      <rPr>
        <sz val="11"/>
        <rFont val="Calibri"/>
        <family val="2"/>
      </rPr>
      <t>:  This entry represents the General Contractor's mark-up on material, labor, equipment and subcontractor costs. Means standard mark-up on materials, equipment and subcontracted work is 10%. The Means mark-up on the labor performed by the GC's workers is the 'Skilled Workers Average' shown in Column F on the table 'Installing Contractor's Overhead &amp; Profit', which can be found on the inside-back cover of the book.</t>
    </r>
  </si>
  <si>
    <t>There are as many estimate formats as there are estimators. This sample is provided to demonstrate the major elements of an estimate, including a tally of the Means data lines, and a summary of the typical mark-ups on a contractor’s work to arrive at a total cost to the owner. The Means Location Factor is added at the bottom of the estimate to adjust the cost of the work to a specific location. This example shows the cost to construct a pre-engineered steel building. The foundation, doors, windows and insulation will be installed by the GC. A subcontractor will install the sructural steel, roofing and siding.</t>
  </si>
  <si>
    <t>Division 08</t>
  </si>
  <si>
    <t>CONSTRUCTION ESTIMATE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</si>
</sst>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_(&quot;$&quot;* #,##0.000_);_(&quot;$&quot;* \(#,##0.000\);_(&quot;$&quot;* &quot;-&quot;???_);_(@_)"/>
  </numFmts>
  <fonts count="61">
    <font>
      <sz val="10"/>
      <name val="Courier"/>
      <family val="3"/>
    </font>
    <font>
      <sz val="11"/>
      <color indexed="8"/>
      <name val="Calibri"/>
      <family val="2"/>
    </font>
    <font>
      <b/>
      <sz val="10"/>
      <name val="Arial"/>
      <family val="2"/>
    </font>
    <font>
      <sz val="10"/>
      <name val="Arial"/>
      <family val="2"/>
    </font>
    <font>
      <sz val="14"/>
      <name val="Arial"/>
      <family val="2"/>
    </font>
    <font>
      <b/>
      <sz val="14"/>
      <name val="Arial"/>
      <family val="2"/>
    </font>
    <font>
      <sz val="12"/>
      <name val="Arial"/>
      <family val="2"/>
    </font>
    <font>
      <b/>
      <sz val="12"/>
      <name val="Arial"/>
      <family val="2"/>
    </font>
    <font>
      <b/>
      <i/>
      <sz val="14"/>
      <name val="Arial"/>
      <family val="2"/>
    </font>
    <font>
      <sz val="14"/>
      <name val="Courier"/>
      <family val="3"/>
    </font>
    <font>
      <b/>
      <sz val="16"/>
      <name val="Arial"/>
      <family val="2"/>
    </font>
    <font>
      <sz val="12"/>
      <name val="Courier"/>
      <family val="3"/>
    </font>
    <font>
      <b/>
      <sz val="18"/>
      <name val="Arial"/>
      <family val="2"/>
    </font>
    <font>
      <sz val="18"/>
      <name val="Arial"/>
      <family val="2"/>
    </font>
    <font>
      <sz val="14"/>
      <name val="Calibri"/>
      <family val="2"/>
    </font>
    <font>
      <b/>
      <i/>
      <sz val="14"/>
      <name val="Calibri"/>
      <family val="2"/>
    </font>
    <font>
      <b/>
      <sz val="14"/>
      <name val="Calibri"/>
      <family val="2"/>
    </font>
    <font>
      <i/>
      <sz val="48"/>
      <color indexed="9"/>
      <name val="Calibri"/>
      <family val="2"/>
    </font>
    <font>
      <b/>
      <sz val="16"/>
      <name val="Calibri"/>
      <family val="2"/>
    </font>
    <font>
      <sz val="12"/>
      <name val="Calibri"/>
      <family val="2"/>
    </font>
    <font>
      <sz val="10"/>
      <name val="Calibri"/>
      <family val="2"/>
    </font>
    <font>
      <b/>
      <sz val="18"/>
      <name val="Calibri"/>
      <family val="2"/>
    </font>
    <font>
      <sz val="18"/>
      <name val="Calibri"/>
      <family val="2"/>
    </font>
    <font>
      <sz val="16"/>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ourier"/>
      <family val="3"/>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ourier"/>
      <family val="3"/>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1" applyNumberFormat="0" applyAlignment="0" applyProtection="0"/>
    <xf numFmtId="0" fontId="55" fillId="0" borderId="6" applyNumberFormat="0" applyFill="0" applyAlignment="0" applyProtection="0"/>
    <xf numFmtId="0" fontId="56" fillId="30" borderId="0" applyNumberFormat="0" applyBorder="0" applyAlignment="0" applyProtection="0"/>
    <xf numFmtId="0" fontId="0" fillId="31" borderId="7" applyNumberFormat="0" applyFont="0" applyAlignment="0" applyProtection="0"/>
    <xf numFmtId="0" fontId="57" fillId="26" borderId="8" applyNumberFormat="0" applyAlignment="0" applyProtection="0"/>
    <xf numFmtId="9" fontId="3"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2" fillId="0" borderId="10" xfId="0" applyFont="1" applyBorder="1" applyAlignment="1" applyProtection="1">
      <alignment horizontal="center"/>
      <protection/>
    </xf>
    <xf numFmtId="164" fontId="2" fillId="0" borderId="10" xfId="0" applyNumberFormat="1" applyFont="1" applyBorder="1" applyAlignment="1" applyProtection="1">
      <alignment horizontal="center"/>
      <protection/>
    </xf>
    <xf numFmtId="44" fontId="2" fillId="0" borderId="10" xfId="44" applyFont="1" applyBorder="1" applyAlignment="1" applyProtection="1">
      <alignment horizontal="center"/>
      <protection/>
    </xf>
    <xf numFmtId="164" fontId="3" fillId="0" borderId="11" xfId="0" applyNumberFormat="1" applyFont="1" applyBorder="1" applyAlignment="1" applyProtection="1">
      <alignment horizontal="right"/>
      <protection/>
    </xf>
    <xf numFmtId="49" fontId="3" fillId="0" borderId="11" xfId="0" applyNumberFormat="1" applyFont="1" applyBorder="1" applyAlignment="1" applyProtection="1">
      <alignment horizontal="left"/>
      <protection/>
    </xf>
    <xf numFmtId="0" fontId="3" fillId="0" borderId="11" xfId="0" applyFont="1" applyBorder="1" applyAlignment="1" applyProtection="1">
      <alignment horizontal="left"/>
      <protection/>
    </xf>
    <xf numFmtId="0" fontId="3" fillId="0" borderId="11" xfId="0" applyFont="1" applyBorder="1" applyAlignment="1" applyProtection="1">
      <alignment horizontal="right"/>
      <protection/>
    </xf>
    <xf numFmtId="3" fontId="3" fillId="0" borderId="11" xfId="0" applyNumberFormat="1" applyFont="1" applyBorder="1" applyAlignment="1" applyProtection="1">
      <alignment horizontal="right"/>
      <protection/>
    </xf>
    <xf numFmtId="0" fontId="3" fillId="0" borderId="11" xfId="0" applyFont="1" applyBorder="1" applyAlignment="1" applyProtection="1">
      <alignment horizontal="center"/>
      <protection/>
    </xf>
    <xf numFmtId="44" fontId="3" fillId="0" borderId="11" xfId="44" applyFont="1" applyBorder="1" applyAlignment="1" applyProtection="1">
      <alignment horizontal="right"/>
      <protection/>
    </xf>
    <xf numFmtId="44" fontId="3" fillId="0" borderId="11" xfId="44" applyFont="1" applyBorder="1" applyAlignment="1" applyProtection="1">
      <alignment horizontal="left"/>
      <protection/>
    </xf>
    <xf numFmtId="49" fontId="3" fillId="0" borderId="0" xfId="0" applyNumberFormat="1" applyFont="1" applyAlignment="1">
      <alignment/>
    </xf>
    <xf numFmtId="0" fontId="3" fillId="0" borderId="0" xfId="0" applyFont="1" applyBorder="1" applyAlignment="1" applyProtection="1">
      <alignment horizontal="left"/>
      <protection/>
    </xf>
    <xf numFmtId="0" fontId="2" fillId="0" borderId="0" xfId="0" applyFont="1" applyBorder="1" applyAlignment="1">
      <alignment/>
    </xf>
    <xf numFmtId="164" fontId="4" fillId="0" borderId="12" xfId="0" applyNumberFormat="1" applyFont="1" applyBorder="1" applyAlignment="1" applyProtection="1">
      <alignment horizontal="right" vertical="center"/>
      <protection/>
    </xf>
    <xf numFmtId="49" fontId="5" fillId="0" borderId="12" xfId="0" applyNumberFormat="1" applyFont="1" applyBorder="1" applyAlignment="1" applyProtection="1">
      <alignment horizontal="left" vertical="center"/>
      <protection/>
    </xf>
    <xf numFmtId="0" fontId="4" fillId="0" borderId="12" xfId="0" applyFont="1" applyBorder="1" applyAlignment="1" applyProtection="1">
      <alignment horizontal="right" vertical="center"/>
      <protection/>
    </xf>
    <xf numFmtId="0" fontId="5" fillId="0" borderId="12" xfId="0" applyFont="1" applyBorder="1" applyAlignment="1" applyProtection="1">
      <alignment horizontal="left" vertical="center"/>
      <protection/>
    </xf>
    <xf numFmtId="0" fontId="4" fillId="0" borderId="12" xfId="0" applyFont="1" applyBorder="1" applyAlignment="1" applyProtection="1">
      <alignment horizontal="center" vertical="center"/>
      <protection/>
    </xf>
    <xf numFmtId="44" fontId="5" fillId="0" borderId="12" xfId="44" applyFont="1" applyBorder="1" applyAlignment="1" applyProtection="1">
      <alignment horizontal="left" vertical="center"/>
      <protection/>
    </xf>
    <xf numFmtId="44" fontId="4" fillId="0" borderId="12" xfId="44" applyFont="1" applyBorder="1" applyAlignment="1" applyProtection="1">
      <alignment horizontal="left" vertical="center"/>
      <protection/>
    </xf>
    <xf numFmtId="49" fontId="6" fillId="0" borderId="0" xfId="0" applyNumberFormat="1" applyFont="1" applyAlignment="1">
      <alignment/>
    </xf>
    <xf numFmtId="0" fontId="6" fillId="0" borderId="0" xfId="0" applyFont="1" applyBorder="1" applyAlignment="1" applyProtection="1">
      <alignment horizontal="left"/>
      <protection/>
    </xf>
    <xf numFmtId="0" fontId="7" fillId="0" borderId="0" xfId="0" applyFont="1" applyBorder="1" applyAlignment="1">
      <alignment/>
    </xf>
    <xf numFmtId="0" fontId="4" fillId="0" borderId="12" xfId="0" applyFont="1" applyBorder="1" applyAlignment="1" applyProtection="1">
      <alignment horizontal="left" vertical="center"/>
      <protection/>
    </xf>
    <xf numFmtId="49" fontId="8" fillId="0" borderId="12" xfId="44" applyNumberFormat="1"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9" fillId="0" borderId="0" xfId="0" applyFont="1" applyBorder="1" applyAlignment="1">
      <alignment/>
    </xf>
    <xf numFmtId="44" fontId="3" fillId="0" borderId="0" xfId="44" applyFont="1" applyBorder="1" applyAlignment="1" applyProtection="1">
      <alignment horizontal="left"/>
      <protection/>
    </xf>
    <xf numFmtId="44" fontId="0" fillId="0" borderId="0" xfId="0" applyNumberFormat="1" applyAlignment="1">
      <alignment/>
    </xf>
    <xf numFmtId="166" fontId="0" fillId="0" borderId="0" xfId="0" applyNumberForma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8" fillId="0" borderId="0" xfId="0" applyFont="1" applyBorder="1" applyAlignment="1">
      <alignment/>
    </xf>
    <xf numFmtId="165" fontId="18" fillId="0" borderId="0" xfId="0" applyNumberFormat="1" applyFont="1" applyBorder="1" applyAlignment="1">
      <alignment/>
    </xf>
    <xf numFmtId="0" fontId="19" fillId="0" borderId="0" xfId="0" applyFont="1" applyBorder="1" applyAlignment="1">
      <alignment/>
    </xf>
    <xf numFmtId="0" fontId="20" fillId="0" borderId="0" xfId="0" applyFont="1" applyBorder="1" applyAlignment="1">
      <alignment/>
    </xf>
    <xf numFmtId="0" fontId="21" fillId="0" borderId="0" xfId="0" applyFont="1" applyBorder="1" applyAlignment="1">
      <alignment/>
    </xf>
    <xf numFmtId="0" fontId="22" fillId="0" borderId="0" xfId="0" applyFont="1" applyBorder="1" applyAlignment="1">
      <alignment/>
    </xf>
    <xf numFmtId="4" fontId="22" fillId="0" borderId="0" xfId="0" applyNumberFormat="1" applyFont="1" applyBorder="1" applyAlignment="1">
      <alignment/>
    </xf>
    <xf numFmtId="2" fontId="22" fillId="0" borderId="0" xfId="0" applyNumberFormat="1" applyFont="1" applyBorder="1" applyAlignment="1">
      <alignment/>
    </xf>
    <xf numFmtId="0" fontId="23" fillId="0" borderId="0" xfId="0" applyFont="1" applyBorder="1" applyAlignment="1">
      <alignment horizontal="right"/>
    </xf>
    <xf numFmtId="9" fontId="22" fillId="0" borderId="0" xfId="58" applyFont="1" applyBorder="1" applyAlignment="1">
      <alignment horizontal="left"/>
    </xf>
    <xf numFmtId="0" fontId="14" fillId="0" borderId="0" xfId="0" applyFont="1" applyBorder="1" applyAlignment="1">
      <alignment vertical="center" wrapText="1"/>
    </xf>
    <xf numFmtId="0" fontId="14" fillId="0" borderId="0" xfId="0" applyFont="1" applyBorder="1" applyAlignment="1">
      <alignment horizontal="center" vertical="center"/>
    </xf>
    <xf numFmtId="165" fontId="14" fillId="0" borderId="0" xfId="44" applyNumberFormat="1" applyFont="1" applyBorder="1" applyAlignment="1" applyProtection="1">
      <alignment horizontal="right" vertical="center"/>
      <protection/>
    </xf>
    <xf numFmtId="165" fontId="16" fillId="0" borderId="0" xfId="44" applyNumberFormat="1" applyFont="1" applyBorder="1" applyAlignment="1" applyProtection="1">
      <alignment horizontal="right" vertical="center"/>
      <protection/>
    </xf>
    <xf numFmtId="0" fontId="14" fillId="0" borderId="0" xfId="0" applyFont="1" applyBorder="1" applyAlignment="1">
      <alignment horizontal="left" vertical="center" wrapText="1"/>
    </xf>
    <xf numFmtId="41" fontId="14" fillId="0" borderId="0" xfId="0" applyNumberFormat="1" applyFont="1" applyBorder="1" applyAlignment="1" applyProtection="1">
      <alignment horizontal="center" vertical="center"/>
      <protection/>
    </xf>
    <xf numFmtId="3" fontId="14" fillId="0" borderId="0" xfId="0" applyNumberFormat="1" applyFont="1" applyBorder="1" applyAlignment="1" applyProtection="1">
      <alignment horizontal="center" vertical="center"/>
      <protection/>
    </xf>
    <xf numFmtId="0" fontId="17" fillId="32" borderId="0" xfId="0" applyFont="1" applyFill="1" applyBorder="1" applyAlignment="1">
      <alignment horizontal="center" vertical="center"/>
    </xf>
    <xf numFmtId="2" fontId="22" fillId="0" borderId="0" xfId="0" applyNumberFormat="1" applyFont="1" applyBorder="1" applyAlignment="1">
      <alignment horizontal="right"/>
    </xf>
    <xf numFmtId="2" fontId="22" fillId="0" borderId="0" xfId="0" applyNumberFormat="1" applyFont="1" applyBorder="1" applyAlignment="1">
      <alignment horizontal="left"/>
    </xf>
    <xf numFmtId="165" fontId="21" fillId="0" borderId="0" xfId="0" applyNumberFormat="1" applyFont="1" applyBorder="1" applyAlignment="1">
      <alignment/>
    </xf>
    <xf numFmtId="4" fontId="21" fillId="0" borderId="0" xfId="0" applyNumberFormat="1" applyFont="1" applyBorder="1" applyAlignment="1">
      <alignment/>
    </xf>
    <xf numFmtId="165" fontId="21" fillId="0" borderId="0" xfId="44" applyNumberFormat="1" applyFont="1" applyBorder="1" applyAlignment="1">
      <alignment/>
    </xf>
    <xf numFmtId="0" fontId="15" fillId="32" borderId="12" xfId="0" applyFont="1" applyFill="1" applyBorder="1" applyAlignment="1">
      <alignment horizontal="center" vertical="center"/>
    </xf>
    <xf numFmtId="0" fontId="15" fillId="32" borderId="12" xfId="0" applyFont="1" applyFill="1" applyBorder="1" applyAlignment="1" applyProtection="1">
      <alignment horizontal="left" vertical="center" wrapText="1"/>
      <protection/>
    </xf>
    <xf numFmtId="3" fontId="14" fillId="32" borderId="12" xfId="0" applyNumberFormat="1" applyFont="1" applyFill="1" applyBorder="1" applyAlignment="1" applyProtection="1">
      <alignment horizontal="center" vertical="center"/>
      <protection/>
    </xf>
    <xf numFmtId="0" fontId="14" fillId="32" borderId="12" xfId="0" applyFont="1" applyFill="1" applyBorder="1" applyAlignment="1" applyProtection="1">
      <alignment horizontal="center" vertical="center"/>
      <protection/>
    </xf>
    <xf numFmtId="165" fontId="16" fillId="0" borderId="12" xfId="44" applyNumberFormat="1" applyFont="1" applyBorder="1" applyAlignment="1" applyProtection="1">
      <alignment horizontal="right" vertical="center"/>
      <protection/>
    </xf>
    <xf numFmtId="165" fontId="14" fillId="0" borderId="12" xfId="44" applyNumberFormat="1" applyFont="1" applyBorder="1" applyAlignment="1" applyProtection="1">
      <alignment horizontal="right" vertical="center"/>
      <protection/>
    </xf>
    <xf numFmtId="0" fontId="0" fillId="32" borderId="12" xfId="0" applyFill="1" applyBorder="1" applyAlignment="1">
      <alignment/>
    </xf>
    <xf numFmtId="41" fontId="14" fillId="32" borderId="12" xfId="0" applyNumberFormat="1" applyFont="1" applyFill="1" applyBorder="1" applyAlignment="1" applyProtection="1">
      <alignment horizontal="center" vertical="center"/>
      <protection/>
    </xf>
    <xf numFmtId="165" fontId="16" fillId="32" borderId="12" xfId="44" applyNumberFormat="1" applyFont="1" applyFill="1" applyBorder="1" applyAlignment="1" applyProtection="1">
      <alignment horizontal="right" vertical="center"/>
      <protection/>
    </xf>
    <xf numFmtId="0" fontId="0" fillId="0" borderId="12" xfId="0" applyBorder="1" applyAlignment="1">
      <alignment/>
    </xf>
    <xf numFmtId="0" fontId="0" fillId="32" borderId="0" xfId="0" applyFill="1" applyBorder="1" applyAlignment="1">
      <alignment/>
    </xf>
    <xf numFmtId="0" fontId="10" fillId="0" borderId="0" xfId="0" applyFont="1" applyBorder="1" applyAlignment="1">
      <alignment/>
    </xf>
    <xf numFmtId="0" fontId="24" fillId="0" borderId="0" xfId="0" applyFont="1" applyAlignment="1">
      <alignment wrapText="1"/>
    </xf>
    <xf numFmtId="0" fontId="24" fillId="0" borderId="0" xfId="52" applyFont="1" applyAlignment="1" applyProtection="1">
      <alignment wrapText="1"/>
      <protection/>
    </xf>
    <xf numFmtId="0" fontId="14" fillId="0" borderId="0" xfId="0" applyFont="1" applyAlignment="1">
      <alignment wrapText="1"/>
    </xf>
    <xf numFmtId="0" fontId="9" fillId="0" borderId="0" xfId="0" applyFont="1" applyAlignment="1">
      <alignment/>
    </xf>
    <xf numFmtId="0" fontId="21"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albonibc\My%20Documents\Barbara's%20Data\SEMINARS\UnitPrice\Unit%20Price%202009\PreEngineeredBuil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Div3"/>
      <sheetName val="Div8"/>
      <sheetName val="Div13"/>
      <sheetName val="Summary"/>
      <sheetName val="Composite"/>
      <sheetName val="Example"/>
      <sheetName val="Sheet3"/>
    </sheetNames>
    <sheetDataSet>
      <sheetData sheetId="0">
        <row r="3">
          <cell r="B3" t="str">
            <v>03 30 53.40 3950</v>
          </cell>
        </row>
        <row r="4">
          <cell r="B4" t="str">
            <v>03 30 53.40 3940</v>
          </cell>
        </row>
        <row r="5">
          <cell r="B5" t="str">
            <v>03 31 05.35 0300</v>
          </cell>
        </row>
        <row r="6">
          <cell r="B6" t="str">
            <v>03 31 05.70 4300</v>
          </cell>
        </row>
        <row r="7">
          <cell r="B7" t="str">
            <v>03 11 13.65 3000</v>
          </cell>
        </row>
        <row r="8">
          <cell r="B8" t="str">
            <v>03 22 05.50 0200</v>
          </cell>
        </row>
        <row r="9">
          <cell r="B9" t="str">
            <v>03 39 23.13 0300</v>
          </cell>
        </row>
        <row r="10">
          <cell r="B10" t="str">
            <v>03 35 29.30 0250</v>
          </cell>
        </row>
        <row r="11">
          <cell r="B11" t="str">
            <v>03 35 29.35 0160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smeans.com/xxxxx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zoomScale="64" zoomScaleNormal="64" zoomScalePageLayoutView="0" workbookViewId="0" topLeftCell="A1">
      <selection activeCell="F38" sqref="F38:H38"/>
    </sheetView>
  </sheetViews>
  <sheetFormatPr defaultColWidth="9.00390625" defaultRowHeight="12.75"/>
  <cols>
    <col min="1" max="1" width="20.625" style="0" customWidth="1"/>
    <col min="2" max="2" width="35.50390625" style="0" customWidth="1"/>
    <col min="3" max="3" width="10.625" style="0" customWidth="1"/>
    <col min="4" max="4" width="12.25390625" style="0" customWidth="1"/>
    <col min="5" max="5" width="13.625" style="0" customWidth="1"/>
    <col min="6" max="6" width="14.00390625" style="0" customWidth="1"/>
    <col min="7" max="7" width="13.75390625" style="0" customWidth="1"/>
    <col min="8" max="8" width="16.75390625" style="0" customWidth="1"/>
    <col min="9" max="9" width="17.25390625" style="0" customWidth="1"/>
    <col min="11" max="11" width="12.75390625" style="0" customWidth="1"/>
    <col min="12" max="12" width="14.00390625" style="0" customWidth="1"/>
  </cols>
  <sheetData>
    <row r="1" spans="1:8" ht="12" customHeight="1" thickBot="1">
      <c r="A1" s="1"/>
      <c r="B1" s="2"/>
      <c r="C1" s="3"/>
      <c r="D1" s="2"/>
      <c r="E1" s="2"/>
      <c r="F1" s="2"/>
      <c r="G1" s="4"/>
      <c r="H1" s="4"/>
    </row>
    <row r="2" spans="1:12" s="15" customFormat="1" ht="12" customHeight="1">
      <c r="A2" s="5"/>
      <c r="B2" s="6"/>
      <c r="C2" s="7"/>
      <c r="D2" s="8"/>
      <c r="E2" s="9"/>
      <c r="F2" s="10"/>
      <c r="G2" s="11"/>
      <c r="H2" s="12"/>
      <c r="I2" s="12"/>
      <c r="J2" s="13"/>
      <c r="K2" s="13"/>
      <c r="L2" s="14"/>
    </row>
    <row r="3" spans="1:12" s="25" customFormat="1" ht="19.5" customHeight="1">
      <c r="A3" s="16" t="s">
        <v>0</v>
      </c>
      <c r="B3" s="17" t="s">
        <v>1</v>
      </c>
      <c r="C3" s="18" t="s">
        <v>2</v>
      </c>
      <c r="D3" s="19" t="s">
        <v>3</v>
      </c>
      <c r="E3" s="18"/>
      <c r="F3" s="20"/>
      <c r="G3" s="21"/>
      <c r="H3" s="22"/>
      <c r="I3" s="22"/>
      <c r="J3" s="23"/>
      <c r="K3" s="23"/>
      <c r="L3" s="24"/>
    </row>
    <row r="4" spans="1:12" s="25" customFormat="1" ht="19.5" customHeight="1">
      <c r="A4" s="16" t="s">
        <v>4</v>
      </c>
      <c r="B4" s="17" t="s">
        <v>62</v>
      </c>
      <c r="C4" s="26"/>
      <c r="D4" s="18"/>
      <c r="E4" s="18"/>
      <c r="F4" s="20"/>
      <c r="G4" s="21"/>
      <c r="H4" s="27" t="s">
        <v>61</v>
      </c>
      <c r="I4" s="27"/>
      <c r="J4" s="23"/>
      <c r="K4" s="23"/>
      <c r="L4" s="24"/>
    </row>
    <row r="5" spans="1:18" ht="24" customHeight="1">
      <c r="A5" s="28" t="s">
        <v>5</v>
      </c>
      <c r="B5" s="28" t="s">
        <v>6</v>
      </c>
      <c r="C5" s="29" t="s">
        <v>7</v>
      </c>
      <c r="D5" s="28" t="s">
        <v>8</v>
      </c>
      <c r="E5" s="30" t="s">
        <v>9</v>
      </c>
      <c r="F5" s="30" t="s">
        <v>10</v>
      </c>
      <c r="G5" s="30" t="s">
        <v>11</v>
      </c>
      <c r="H5" s="30" t="s">
        <v>12</v>
      </c>
      <c r="I5" s="30" t="s">
        <v>65</v>
      </c>
      <c r="J5" s="31"/>
      <c r="K5" s="32"/>
      <c r="L5" s="32"/>
      <c r="M5" s="32"/>
      <c r="N5" s="32"/>
      <c r="O5" s="32"/>
      <c r="P5" s="32"/>
      <c r="Q5" s="32"/>
      <c r="R5" s="32"/>
    </row>
    <row r="6" spans="1:18" ht="4.5" customHeight="1">
      <c r="A6" s="33"/>
      <c r="B6" s="33"/>
      <c r="C6" s="33"/>
      <c r="D6" s="33"/>
      <c r="E6" s="33"/>
      <c r="F6" s="33"/>
      <c r="G6" s="33"/>
      <c r="H6" s="33"/>
      <c r="I6" s="33"/>
      <c r="J6" s="32"/>
      <c r="K6" s="32"/>
      <c r="L6" s="32"/>
      <c r="M6" s="32"/>
      <c r="N6" s="32"/>
      <c r="O6" s="32"/>
      <c r="P6" s="32"/>
      <c r="Q6" s="32"/>
      <c r="R6" s="32"/>
    </row>
    <row r="7" spans="1:9" ht="19.5" customHeight="1">
      <c r="A7" s="53" t="str">
        <f>'[1]Estimate'!B3</f>
        <v>03 30 53.40 3950</v>
      </c>
      <c r="B7" s="52" t="s">
        <v>13</v>
      </c>
      <c r="C7" s="53">
        <v>33.33</v>
      </c>
      <c r="D7" s="53" t="s">
        <v>14</v>
      </c>
      <c r="E7" s="54">
        <v>4699.53</v>
      </c>
      <c r="F7" s="54">
        <v>2383.1</v>
      </c>
      <c r="G7" s="54">
        <v>14.33</v>
      </c>
      <c r="H7" s="54">
        <v>0</v>
      </c>
      <c r="I7" s="54"/>
    </row>
    <row r="8" spans="1:12" ht="19.5" customHeight="1">
      <c r="A8" s="53" t="str">
        <f>'[1]Estimate'!B4</f>
        <v>03 30 53.40 3940</v>
      </c>
      <c r="B8" s="52" t="s">
        <v>15</v>
      </c>
      <c r="C8" s="53">
        <v>14.8</v>
      </c>
      <c r="D8" s="53" t="s">
        <v>14</v>
      </c>
      <c r="E8" s="54">
        <v>2175.6</v>
      </c>
      <c r="F8" s="54">
        <v>1324.6</v>
      </c>
      <c r="G8" s="54">
        <v>7.99</v>
      </c>
      <c r="H8" s="54">
        <v>0</v>
      </c>
      <c r="I8" s="54"/>
      <c r="K8" s="34"/>
      <c r="L8" s="35"/>
    </row>
    <row r="9" spans="1:12" ht="19.5" customHeight="1">
      <c r="A9" s="53" t="str">
        <f>'[1]Estimate'!B5</f>
        <v>03 31 05.35 0300</v>
      </c>
      <c r="B9" s="52" t="s">
        <v>16</v>
      </c>
      <c r="C9" s="53">
        <v>185.2</v>
      </c>
      <c r="D9" s="53" t="s">
        <v>14</v>
      </c>
      <c r="E9" s="54">
        <v>19631.2</v>
      </c>
      <c r="F9" s="54">
        <v>0</v>
      </c>
      <c r="G9" s="54">
        <v>0</v>
      </c>
      <c r="H9" s="54">
        <v>0</v>
      </c>
      <c r="I9" s="54"/>
      <c r="K9" s="34"/>
      <c r="L9" s="36"/>
    </row>
    <row r="10" spans="1:12" ht="19.5" customHeight="1">
      <c r="A10" s="53" t="str">
        <f>'[1]Estimate'!B6</f>
        <v>03 31 05.70 4300</v>
      </c>
      <c r="B10" s="52" t="s">
        <v>17</v>
      </c>
      <c r="C10" s="53">
        <v>185.2</v>
      </c>
      <c r="D10" s="53" t="s">
        <v>14</v>
      </c>
      <c r="E10" s="54">
        <v>0</v>
      </c>
      <c r="F10" s="54">
        <v>2666.88</v>
      </c>
      <c r="G10" s="54">
        <v>87.04</v>
      </c>
      <c r="H10" s="54">
        <v>0</v>
      </c>
      <c r="I10" s="54"/>
      <c r="K10" s="34"/>
      <c r="L10" s="36"/>
    </row>
    <row r="11" spans="1:12" ht="19.5" customHeight="1">
      <c r="A11" s="53" t="str">
        <f>'[1]Estimate'!B7</f>
        <v>03 11 13.65 3000</v>
      </c>
      <c r="B11" s="52" t="s">
        <v>18</v>
      </c>
      <c r="C11" s="53">
        <v>500</v>
      </c>
      <c r="D11" s="53" t="s">
        <v>19</v>
      </c>
      <c r="E11" s="54">
        <v>190</v>
      </c>
      <c r="F11" s="54">
        <v>1010</v>
      </c>
      <c r="G11" s="54">
        <v>0</v>
      </c>
      <c r="H11" s="54">
        <v>0</v>
      </c>
      <c r="I11" s="54"/>
      <c r="K11" s="34"/>
      <c r="L11" s="35"/>
    </row>
    <row r="12" spans="1:9" ht="19.5" customHeight="1">
      <c r="A12" s="53" t="str">
        <f>'[1]Estimate'!B8</f>
        <v>03 22 05.50 0200</v>
      </c>
      <c r="B12" s="52" t="s">
        <v>20</v>
      </c>
      <c r="C12" s="53">
        <v>150</v>
      </c>
      <c r="D12" s="53" t="s">
        <v>21</v>
      </c>
      <c r="E12" s="54">
        <v>3975</v>
      </c>
      <c r="F12" s="54">
        <v>3450</v>
      </c>
      <c r="G12" s="54">
        <v>0</v>
      </c>
      <c r="H12" s="54">
        <v>0</v>
      </c>
      <c r="I12" s="54"/>
    </row>
    <row r="13" spans="1:9" ht="19.5" customHeight="1">
      <c r="A13" s="53" t="str">
        <f>'[1]Estimate'!B9</f>
        <v>03 39 23.13 0300</v>
      </c>
      <c r="B13" s="52" t="s">
        <v>22</v>
      </c>
      <c r="C13" s="53">
        <v>150</v>
      </c>
      <c r="D13" s="53" t="s">
        <v>21</v>
      </c>
      <c r="E13" s="54">
        <v>787.5</v>
      </c>
      <c r="F13" s="54">
        <v>795</v>
      </c>
      <c r="G13" s="54">
        <v>0</v>
      </c>
      <c r="H13" s="54">
        <v>0</v>
      </c>
      <c r="I13" s="54"/>
    </row>
    <row r="14" spans="1:9" ht="19.5" customHeight="1">
      <c r="A14" s="53" t="str">
        <f>'[1]Estimate'!B10</f>
        <v>03 35 29.30 0250</v>
      </c>
      <c r="B14" s="52" t="s">
        <v>23</v>
      </c>
      <c r="C14" s="53">
        <v>15000</v>
      </c>
      <c r="D14" s="53" t="s">
        <v>24</v>
      </c>
      <c r="E14" s="54">
        <v>0</v>
      </c>
      <c r="F14" s="54">
        <v>7500</v>
      </c>
      <c r="G14" s="54">
        <v>300</v>
      </c>
      <c r="H14" s="54">
        <v>0</v>
      </c>
      <c r="I14" s="54"/>
    </row>
    <row r="15" spans="1:9" ht="19.5" customHeight="1">
      <c r="A15" s="53" t="str">
        <f>'[1]Estimate'!B11</f>
        <v>03 35 29.35 0160</v>
      </c>
      <c r="B15" s="52" t="s">
        <v>25</v>
      </c>
      <c r="C15" s="53">
        <v>650</v>
      </c>
      <c r="D15" s="53" t="s">
        <v>19</v>
      </c>
      <c r="E15" s="54">
        <v>84.5</v>
      </c>
      <c r="F15" s="54">
        <v>247</v>
      </c>
      <c r="G15" s="54">
        <v>58.5</v>
      </c>
      <c r="H15" s="54">
        <v>0</v>
      </c>
      <c r="I15" s="54"/>
    </row>
    <row r="16" spans="1:18" s="71" customFormat="1" ht="19.5" customHeight="1">
      <c r="A16" s="65" t="s">
        <v>26</v>
      </c>
      <c r="B16" s="66" t="s">
        <v>27</v>
      </c>
      <c r="C16" s="67"/>
      <c r="D16" s="68"/>
      <c r="E16" s="69">
        <v>31543.33</v>
      </c>
      <c r="F16" s="69">
        <v>19376.58</v>
      </c>
      <c r="G16" s="69">
        <v>467.86</v>
      </c>
      <c r="H16" s="70">
        <v>0</v>
      </c>
      <c r="I16" s="69">
        <f>SUM(E16:H16)</f>
        <v>51387.770000000004</v>
      </c>
      <c r="J16" s="75"/>
      <c r="K16" s="75"/>
      <c r="L16" s="75"/>
      <c r="M16" s="75"/>
      <c r="N16" s="75"/>
      <c r="O16" s="75"/>
      <c r="P16" s="75"/>
      <c r="Q16" s="75"/>
      <c r="R16" s="75"/>
    </row>
    <row r="17" spans="1:18" ht="19.5" customHeight="1">
      <c r="A17" s="53" t="s">
        <v>28</v>
      </c>
      <c r="B17" s="56" t="s">
        <v>29</v>
      </c>
      <c r="C17" s="57">
        <v>8</v>
      </c>
      <c r="D17" s="53" t="s">
        <v>30</v>
      </c>
      <c r="E17" s="54">
        <v>14000</v>
      </c>
      <c r="F17" s="54">
        <v>4080</v>
      </c>
      <c r="G17" s="54">
        <v>0</v>
      </c>
      <c r="H17" s="54">
        <v>0</v>
      </c>
      <c r="I17" s="55"/>
      <c r="J17" s="32"/>
      <c r="K17" s="32"/>
      <c r="L17" s="32"/>
      <c r="M17" s="32"/>
      <c r="N17" s="32"/>
      <c r="O17" s="32"/>
      <c r="P17" s="32"/>
      <c r="Q17" s="32"/>
      <c r="R17" s="32"/>
    </row>
    <row r="18" spans="1:18" ht="19.5" customHeight="1">
      <c r="A18" s="53" t="s">
        <v>31</v>
      </c>
      <c r="B18" s="56" t="s">
        <v>32</v>
      </c>
      <c r="C18" s="57">
        <v>800</v>
      </c>
      <c r="D18" s="53" t="s">
        <v>24</v>
      </c>
      <c r="E18" s="54">
        <v>1216</v>
      </c>
      <c r="F18" s="54">
        <v>0</v>
      </c>
      <c r="G18" s="54">
        <v>0</v>
      </c>
      <c r="H18" s="54">
        <v>0</v>
      </c>
      <c r="I18" s="55"/>
      <c r="J18" s="32"/>
      <c r="K18" s="32"/>
      <c r="L18" s="32"/>
      <c r="M18" s="32"/>
      <c r="N18" s="32"/>
      <c r="O18" s="32"/>
      <c r="P18" s="32"/>
      <c r="Q18" s="32"/>
      <c r="R18" s="32"/>
    </row>
    <row r="19" spans="1:18" s="74" customFormat="1" ht="19.5" customHeight="1">
      <c r="A19" s="65" t="s">
        <v>33</v>
      </c>
      <c r="B19" s="66" t="s">
        <v>27</v>
      </c>
      <c r="C19" s="72"/>
      <c r="D19" s="68"/>
      <c r="E19" s="73">
        <v>15216</v>
      </c>
      <c r="F19" s="73">
        <v>4080</v>
      </c>
      <c r="G19" s="73">
        <v>0</v>
      </c>
      <c r="H19" s="69">
        <v>0</v>
      </c>
      <c r="I19" s="69">
        <f>SUM(E19:H19)</f>
        <v>19296</v>
      </c>
      <c r="J19" s="32"/>
      <c r="K19" s="32"/>
      <c r="L19" s="32"/>
      <c r="M19" s="32"/>
      <c r="N19" s="32"/>
      <c r="O19" s="32"/>
      <c r="P19" s="32"/>
      <c r="Q19" s="32"/>
      <c r="R19" s="32"/>
    </row>
    <row r="20" spans="1:18" ht="19.5" customHeight="1">
      <c r="A20" s="53" t="s">
        <v>34</v>
      </c>
      <c r="B20" s="56" t="s">
        <v>1</v>
      </c>
      <c r="C20" s="58">
        <v>15000</v>
      </c>
      <c r="D20" s="53" t="s">
        <v>35</v>
      </c>
      <c r="E20" s="59"/>
      <c r="F20" s="59"/>
      <c r="G20" s="59"/>
      <c r="H20" s="54">
        <v>287250</v>
      </c>
      <c r="I20" s="55"/>
      <c r="J20" s="32"/>
      <c r="K20" s="32"/>
      <c r="L20" s="32"/>
      <c r="M20" s="32"/>
      <c r="N20" s="32"/>
      <c r="O20" s="32"/>
      <c r="P20" s="32"/>
      <c r="Q20" s="32"/>
      <c r="R20" s="32"/>
    </row>
    <row r="21" spans="1:18" ht="19.5" customHeight="1">
      <c r="A21" s="53" t="s">
        <v>36</v>
      </c>
      <c r="B21" s="56" t="s">
        <v>37</v>
      </c>
      <c r="C21" s="58">
        <v>4</v>
      </c>
      <c r="D21" s="53" t="s">
        <v>38</v>
      </c>
      <c r="E21" s="54">
        <v>0</v>
      </c>
      <c r="F21" s="54">
        <v>0</v>
      </c>
      <c r="G21" s="54">
        <v>0</v>
      </c>
      <c r="H21" s="54">
        <v>1900</v>
      </c>
      <c r="I21" s="55"/>
      <c r="J21" s="32"/>
      <c r="K21" s="32"/>
      <c r="L21" s="32"/>
      <c r="M21" s="32"/>
      <c r="N21" s="32"/>
      <c r="O21" s="32"/>
      <c r="P21" s="32"/>
      <c r="Q21" s="32"/>
      <c r="R21" s="32"/>
    </row>
    <row r="22" spans="1:18" ht="19.5" customHeight="1">
      <c r="A22" s="53" t="s">
        <v>39</v>
      </c>
      <c r="B22" s="56" t="s">
        <v>40</v>
      </c>
      <c r="C22" s="58">
        <v>8</v>
      </c>
      <c r="D22" s="53" t="s">
        <v>38</v>
      </c>
      <c r="E22" s="54">
        <v>0</v>
      </c>
      <c r="F22" s="54">
        <v>0</v>
      </c>
      <c r="G22" s="54">
        <v>0</v>
      </c>
      <c r="H22" s="54">
        <v>8400</v>
      </c>
      <c r="I22" s="55"/>
      <c r="J22" s="32"/>
      <c r="K22" s="32"/>
      <c r="L22" s="32"/>
      <c r="M22" s="32"/>
      <c r="N22" s="32"/>
      <c r="O22" s="32"/>
      <c r="P22" s="32"/>
      <c r="Q22" s="32"/>
      <c r="R22" s="32"/>
    </row>
    <row r="23" spans="1:18" ht="19.5" customHeight="1">
      <c r="A23" s="53" t="s">
        <v>41</v>
      </c>
      <c r="B23" s="56" t="s">
        <v>42</v>
      </c>
      <c r="C23" s="58">
        <v>6</v>
      </c>
      <c r="D23" s="53" t="s">
        <v>38</v>
      </c>
      <c r="E23" s="54">
        <v>0</v>
      </c>
      <c r="F23" s="54">
        <v>0</v>
      </c>
      <c r="G23" s="54">
        <v>0</v>
      </c>
      <c r="H23" s="54">
        <v>3450</v>
      </c>
      <c r="I23" s="55"/>
      <c r="J23" s="32"/>
      <c r="K23" s="32"/>
      <c r="L23" s="32"/>
      <c r="M23" s="32"/>
      <c r="N23" s="32"/>
      <c r="O23" s="32"/>
      <c r="P23" s="32"/>
      <c r="Q23" s="32"/>
      <c r="R23" s="32"/>
    </row>
    <row r="24" spans="1:18" ht="19.5" customHeight="1">
      <c r="A24" s="53" t="s">
        <v>43</v>
      </c>
      <c r="B24" s="56" t="s">
        <v>44</v>
      </c>
      <c r="C24" s="58">
        <v>4</v>
      </c>
      <c r="D24" s="53" t="s">
        <v>38</v>
      </c>
      <c r="E24" s="54">
        <v>1740</v>
      </c>
      <c r="F24" s="54">
        <v>572</v>
      </c>
      <c r="G24" s="54">
        <v>0</v>
      </c>
      <c r="H24" s="54">
        <v>0</v>
      </c>
      <c r="I24" s="55"/>
      <c r="J24" s="32"/>
      <c r="K24" s="32"/>
      <c r="L24" s="32"/>
      <c r="M24" s="32"/>
      <c r="N24" s="32"/>
      <c r="O24" s="32"/>
      <c r="P24" s="32"/>
      <c r="Q24" s="32"/>
      <c r="R24" s="32"/>
    </row>
    <row r="25" spans="1:18" ht="19.5" customHeight="1">
      <c r="A25" s="53" t="s">
        <v>45</v>
      </c>
      <c r="B25" s="56" t="s">
        <v>46</v>
      </c>
      <c r="C25" s="58">
        <v>6</v>
      </c>
      <c r="D25" s="53" t="s">
        <v>38</v>
      </c>
      <c r="E25" s="54">
        <v>2100</v>
      </c>
      <c r="F25" s="54">
        <v>483</v>
      </c>
      <c r="G25" s="54">
        <v>61.8</v>
      </c>
      <c r="H25" s="54">
        <v>0</v>
      </c>
      <c r="I25" s="55"/>
      <c r="J25" s="32"/>
      <c r="K25" s="32"/>
      <c r="L25" s="32"/>
      <c r="M25" s="32"/>
      <c r="N25" s="32"/>
      <c r="O25" s="32"/>
      <c r="P25" s="32"/>
      <c r="Q25" s="32"/>
      <c r="R25" s="32"/>
    </row>
    <row r="26" spans="1:18" ht="19.5" customHeight="1">
      <c r="A26" s="53" t="s">
        <v>47</v>
      </c>
      <c r="B26" s="56" t="s">
        <v>48</v>
      </c>
      <c r="C26" s="58">
        <v>380</v>
      </c>
      <c r="D26" s="53" t="s">
        <v>19</v>
      </c>
      <c r="E26" s="54">
        <v>2679</v>
      </c>
      <c r="F26" s="54">
        <v>851.2</v>
      </c>
      <c r="G26" s="54">
        <v>0</v>
      </c>
      <c r="H26" s="54">
        <v>0</v>
      </c>
      <c r="I26" s="55"/>
      <c r="J26" s="32"/>
      <c r="K26" s="32"/>
      <c r="L26" s="32"/>
      <c r="M26" s="32"/>
      <c r="N26" s="32"/>
      <c r="O26" s="32"/>
      <c r="P26" s="32"/>
      <c r="Q26" s="32"/>
      <c r="R26" s="32"/>
    </row>
    <row r="27" spans="1:18" ht="19.5" customHeight="1">
      <c r="A27" s="53" t="s">
        <v>49</v>
      </c>
      <c r="B27" s="56" t="s">
        <v>50</v>
      </c>
      <c r="C27" s="58">
        <v>15</v>
      </c>
      <c r="D27" s="53" t="s">
        <v>30</v>
      </c>
      <c r="E27" s="54">
        <v>382.5</v>
      </c>
      <c r="F27" s="54">
        <v>2685</v>
      </c>
      <c r="G27" s="54">
        <v>0</v>
      </c>
      <c r="H27" s="54">
        <v>0</v>
      </c>
      <c r="I27" s="55"/>
      <c r="J27" s="32"/>
      <c r="K27" s="32"/>
      <c r="L27" s="32"/>
      <c r="M27" s="32"/>
      <c r="N27" s="32"/>
      <c r="O27" s="32"/>
      <c r="P27" s="32"/>
      <c r="Q27" s="32"/>
      <c r="R27" s="32"/>
    </row>
    <row r="28" spans="1:18" ht="19.5" customHeight="1">
      <c r="A28" s="53" t="s">
        <v>51</v>
      </c>
      <c r="B28" s="56" t="s">
        <v>52</v>
      </c>
      <c r="C28" s="58">
        <v>25000</v>
      </c>
      <c r="D28" s="53" t="s">
        <v>24</v>
      </c>
      <c r="E28" s="54">
        <v>12750</v>
      </c>
      <c r="F28" s="54">
        <v>7000</v>
      </c>
      <c r="G28" s="54">
        <v>0</v>
      </c>
      <c r="H28" s="54">
        <v>0</v>
      </c>
      <c r="I28" s="55"/>
      <c r="J28" s="32"/>
      <c r="K28" s="32"/>
      <c r="L28" s="32"/>
      <c r="M28" s="32"/>
      <c r="N28" s="32"/>
      <c r="O28" s="32"/>
      <c r="P28" s="32"/>
      <c r="Q28" s="32"/>
      <c r="R28" s="32"/>
    </row>
    <row r="29" spans="1:18" s="74" customFormat="1" ht="19.5" customHeight="1">
      <c r="A29" s="65" t="s">
        <v>53</v>
      </c>
      <c r="B29" s="66" t="s">
        <v>27</v>
      </c>
      <c r="C29" s="67"/>
      <c r="D29" s="68"/>
      <c r="E29" s="69">
        <v>19651.5</v>
      </c>
      <c r="F29" s="69">
        <v>11591.2</v>
      </c>
      <c r="G29" s="69">
        <v>61.8</v>
      </c>
      <c r="H29" s="69">
        <v>301000</v>
      </c>
      <c r="I29" s="69">
        <f>SUM(E29:H29)</f>
        <v>332304.5</v>
      </c>
      <c r="J29" s="32"/>
      <c r="K29" s="32"/>
      <c r="L29" s="32"/>
      <c r="M29" s="32"/>
      <c r="N29" s="32"/>
      <c r="O29" s="32"/>
      <c r="P29" s="32"/>
      <c r="Q29" s="32"/>
      <c r="R29" s="32"/>
    </row>
    <row r="30" spans="1:18" s="37" customFormat="1" ht="19.5" customHeight="1">
      <c r="A30" s="42" t="s">
        <v>54</v>
      </c>
      <c r="B30" s="42"/>
      <c r="C30" s="42"/>
      <c r="D30" s="42"/>
      <c r="E30" s="43">
        <v>66410.83</v>
      </c>
      <c r="F30" s="43">
        <v>35047.78</v>
      </c>
      <c r="G30" s="43">
        <v>529.66</v>
      </c>
      <c r="H30" s="43">
        <v>301000</v>
      </c>
      <c r="I30" s="43">
        <f>SUM(E30:H30)</f>
        <v>402988.27</v>
      </c>
      <c r="J30" s="76"/>
      <c r="K30" s="76"/>
      <c r="L30" s="76"/>
      <c r="M30" s="76"/>
      <c r="N30" s="76"/>
      <c r="O30" s="76"/>
      <c r="P30" s="76"/>
      <c r="Q30" s="76"/>
      <c r="R30" s="76"/>
    </row>
    <row r="31" spans="1:18" ht="9.75" customHeight="1">
      <c r="A31" s="44"/>
      <c r="B31" s="44"/>
      <c r="C31" s="44"/>
      <c r="D31" s="44"/>
      <c r="E31" s="44"/>
      <c r="F31" s="44"/>
      <c r="G31" s="44"/>
      <c r="H31" s="44"/>
      <c r="I31" s="45"/>
      <c r="J31" s="32"/>
      <c r="K31" s="32"/>
      <c r="L31" s="32"/>
      <c r="M31" s="32"/>
      <c r="N31" s="32"/>
      <c r="O31" s="32"/>
      <c r="P31" s="32"/>
      <c r="Q31" s="32"/>
      <c r="R31" s="32"/>
    </row>
    <row r="32" spans="1:18" ht="18" customHeight="1">
      <c r="A32" s="44"/>
      <c r="B32" s="44"/>
      <c r="C32" s="46" t="s">
        <v>73</v>
      </c>
      <c r="D32" s="44"/>
      <c r="E32" s="48">
        <f>E30*0.07</f>
        <v>4648.758100000001</v>
      </c>
      <c r="F32" s="48">
        <f>F30*0.07</f>
        <v>2453.3446000000004</v>
      </c>
      <c r="G32" s="48">
        <f>G30*0.07</f>
        <v>37.0762</v>
      </c>
      <c r="H32" s="48">
        <f>H30*0.07</f>
        <v>21070.000000000004</v>
      </c>
      <c r="I32" s="45"/>
      <c r="J32" s="32"/>
      <c r="K32" s="32"/>
      <c r="L32" s="32"/>
      <c r="M32" s="32"/>
      <c r="N32" s="32"/>
      <c r="O32" s="32"/>
      <c r="P32" s="32"/>
      <c r="Q32" s="32"/>
      <c r="R32" s="32"/>
    </row>
    <row r="33" spans="1:18" ht="9.75" customHeight="1">
      <c r="A33" s="44"/>
      <c r="B33" s="44"/>
      <c r="C33" s="44"/>
      <c r="D33" s="44"/>
      <c r="E33" s="44"/>
      <c r="F33" s="44"/>
      <c r="G33" s="44"/>
      <c r="H33" s="44"/>
      <c r="I33" s="45"/>
      <c r="J33" s="32"/>
      <c r="K33" s="32"/>
      <c r="L33" s="32"/>
      <c r="M33" s="32"/>
      <c r="N33" s="32"/>
      <c r="O33" s="32"/>
      <c r="P33" s="32"/>
      <c r="Q33" s="32"/>
      <c r="R33" s="32"/>
    </row>
    <row r="34" spans="1:18" ht="19.5" customHeight="1">
      <c r="A34" s="44"/>
      <c r="B34" s="44"/>
      <c r="C34" s="46" t="s">
        <v>55</v>
      </c>
      <c r="E34" s="48">
        <v>3320.54</v>
      </c>
      <c r="F34" s="48"/>
      <c r="G34" s="48">
        <v>26.48</v>
      </c>
      <c r="H34" s="48">
        <v>7525</v>
      </c>
      <c r="I34" s="47"/>
      <c r="J34" s="32"/>
      <c r="K34" s="32"/>
      <c r="L34" s="32"/>
      <c r="M34" s="32"/>
      <c r="N34" s="32"/>
      <c r="O34" s="32"/>
      <c r="P34" s="32"/>
      <c r="Q34" s="32"/>
      <c r="R34" s="32"/>
    </row>
    <row r="35" spans="1:18" ht="9.75" customHeight="1">
      <c r="A35" s="44"/>
      <c r="B35" s="44"/>
      <c r="C35" s="46"/>
      <c r="E35" s="48"/>
      <c r="F35" s="48"/>
      <c r="G35" s="48"/>
      <c r="H35" s="48"/>
      <c r="I35" s="47"/>
      <c r="J35" s="32"/>
      <c r="K35" s="32"/>
      <c r="L35" s="32"/>
      <c r="M35" s="32"/>
      <c r="N35" s="32"/>
      <c r="O35" s="32"/>
      <c r="P35" s="32"/>
      <c r="Q35" s="32"/>
      <c r="R35" s="32"/>
    </row>
    <row r="36" spans="1:18" ht="19.5" customHeight="1">
      <c r="A36" s="44"/>
      <c r="B36" s="44"/>
      <c r="C36" s="46" t="s">
        <v>27</v>
      </c>
      <c r="E36" s="48">
        <f>SUM(E30:E34)</f>
        <v>74380.1281</v>
      </c>
      <c r="F36" s="48">
        <f>SUM(F30:F34)</f>
        <v>37501.124599999996</v>
      </c>
      <c r="G36" s="48">
        <f>SUM(G30:G34)</f>
        <v>593.2162</v>
      </c>
      <c r="H36" s="48">
        <f>SUM(H30:H34)</f>
        <v>329595</v>
      </c>
      <c r="I36" s="47"/>
      <c r="J36" s="32"/>
      <c r="K36" s="32"/>
      <c r="L36" s="32"/>
      <c r="M36" s="32"/>
      <c r="N36" s="32"/>
      <c r="O36" s="32"/>
      <c r="P36" s="32"/>
      <c r="Q36" s="32"/>
      <c r="R36" s="32"/>
    </row>
    <row r="37" spans="1:18" ht="9.75" customHeight="1">
      <c r="A37" s="44"/>
      <c r="B37" s="44"/>
      <c r="C37" s="46"/>
      <c r="E37" s="48"/>
      <c r="F37" s="48"/>
      <c r="G37" s="48"/>
      <c r="H37" s="48"/>
      <c r="I37" s="47"/>
      <c r="J37" s="32"/>
      <c r="K37" s="32"/>
      <c r="L37" s="32"/>
      <c r="M37" s="32"/>
      <c r="N37" s="32"/>
      <c r="O37" s="32"/>
      <c r="P37" s="32"/>
      <c r="Q37" s="32"/>
      <c r="R37" s="32"/>
    </row>
    <row r="38" spans="1:18" ht="19.5" customHeight="1">
      <c r="A38" s="44"/>
      <c r="B38" s="44"/>
      <c r="C38" s="46" t="s">
        <v>67</v>
      </c>
      <c r="E38" s="48">
        <f>E36*0.1</f>
        <v>7438.01281</v>
      </c>
      <c r="F38" s="48">
        <f>F36*0.1</f>
        <v>3750.11246</v>
      </c>
      <c r="G38" s="48">
        <f>G36*0.1</f>
        <v>59.321619999999996</v>
      </c>
      <c r="H38" s="48">
        <f>H36*0.1</f>
        <v>32959.5</v>
      </c>
      <c r="I38" s="47"/>
      <c r="J38" s="32"/>
      <c r="K38" s="32"/>
      <c r="L38" s="32"/>
      <c r="M38" s="32"/>
      <c r="N38" s="32"/>
      <c r="O38" s="32"/>
      <c r="P38" s="32"/>
      <c r="Q38" s="32"/>
      <c r="R38" s="32"/>
    </row>
    <row r="39" spans="1:18" ht="9.75" customHeight="1">
      <c r="A39" s="44"/>
      <c r="B39" s="44"/>
      <c r="C39" s="46"/>
      <c r="E39" s="48"/>
      <c r="F39" s="48"/>
      <c r="G39" s="48"/>
      <c r="H39" s="48"/>
      <c r="I39" s="47"/>
      <c r="J39" s="32"/>
      <c r="K39" s="32"/>
      <c r="L39" s="32"/>
      <c r="M39" s="32"/>
      <c r="N39" s="32"/>
      <c r="O39" s="32"/>
      <c r="P39" s="32"/>
      <c r="Q39" s="32"/>
      <c r="R39" s="32"/>
    </row>
    <row r="40" spans="1:18" ht="19.5" customHeight="1">
      <c r="A40" s="44"/>
      <c r="B40" s="44"/>
      <c r="C40" s="46" t="s">
        <v>27</v>
      </c>
      <c r="E40" s="48">
        <f>SUM(E36:E38)</f>
        <v>81818.14091</v>
      </c>
      <c r="F40" s="48">
        <f>SUM(F36:F38)</f>
        <v>41251.23705999999</v>
      </c>
      <c r="G40" s="48">
        <f>SUM(G36:G38)</f>
        <v>652.53782</v>
      </c>
      <c r="H40" s="48">
        <f>SUM(H36:H38)</f>
        <v>362554.5</v>
      </c>
      <c r="I40" s="62">
        <f>SUM(E40:H40)</f>
        <v>486276.41579</v>
      </c>
      <c r="J40" s="32"/>
      <c r="K40" s="32"/>
      <c r="L40" s="32"/>
      <c r="M40" s="32"/>
      <c r="N40" s="32"/>
      <c r="O40" s="32"/>
      <c r="P40" s="32"/>
      <c r="Q40" s="32"/>
      <c r="R40" s="32"/>
    </row>
    <row r="41" spans="1:18" ht="9.75" customHeight="1">
      <c r="A41" s="44"/>
      <c r="B41" s="44"/>
      <c r="C41" s="46"/>
      <c r="E41" s="49"/>
      <c r="F41" s="49"/>
      <c r="G41" s="49"/>
      <c r="H41" s="49"/>
      <c r="I41" s="63"/>
      <c r="J41" s="32"/>
      <c r="K41" s="32"/>
      <c r="L41" s="32"/>
      <c r="M41" s="32"/>
      <c r="N41" s="32"/>
      <c r="O41" s="32"/>
      <c r="P41" s="32"/>
      <c r="Q41" s="32"/>
      <c r="R41" s="32"/>
    </row>
    <row r="42" spans="1:18" ht="19.5" customHeight="1">
      <c r="A42" s="44"/>
      <c r="B42" s="44"/>
      <c r="C42" s="46" t="s">
        <v>56</v>
      </c>
      <c r="E42" s="50" t="s">
        <v>57</v>
      </c>
      <c r="F42" s="51">
        <v>0.05</v>
      </c>
      <c r="G42" s="45"/>
      <c r="H42" s="45"/>
      <c r="I42" s="48">
        <f>I40*0.05</f>
        <v>24313.8207895</v>
      </c>
      <c r="J42" s="32"/>
      <c r="K42" s="32"/>
      <c r="L42" s="32"/>
      <c r="M42" s="32"/>
      <c r="N42" s="32"/>
      <c r="O42" s="32"/>
      <c r="P42" s="32"/>
      <c r="Q42" s="32"/>
      <c r="R42" s="32"/>
    </row>
    <row r="43" spans="1:18" ht="9.75" customHeight="1">
      <c r="A43" s="44"/>
      <c r="B43" s="44"/>
      <c r="C43" s="46"/>
      <c r="E43" s="45"/>
      <c r="F43" s="45"/>
      <c r="G43" s="45"/>
      <c r="H43" s="45"/>
      <c r="I43" s="63"/>
      <c r="J43" s="32"/>
      <c r="K43" s="32"/>
      <c r="L43" s="32"/>
      <c r="M43" s="32"/>
      <c r="N43" s="32"/>
      <c r="O43" s="32"/>
      <c r="P43" s="32"/>
      <c r="Q43" s="32"/>
      <c r="R43" s="32"/>
    </row>
    <row r="44" spans="1:18" ht="19.5" customHeight="1">
      <c r="A44" s="44"/>
      <c r="B44" s="44"/>
      <c r="C44" s="46" t="s">
        <v>27</v>
      </c>
      <c r="E44" s="45"/>
      <c r="F44" s="45"/>
      <c r="G44" s="45"/>
      <c r="H44" s="45"/>
      <c r="I44" s="62">
        <f>SUM(I40:I42)</f>
        <v>510590.2365795</v>
      </c>
      <c r="J44" s="32"/>
      <c r="K44" s="32"/>
      <c r="L44" s="32"/>
      <c r="M44" s="32"/>
      <c r="N44" s="32"/>
      <c r="O44" s="32"/>
      <c r="P44" s="32"/>
      <c r="Q44" s="32"/>
      <c r="R44" s="32"/>
    </row>
    <row r="45" spans="1:18" ht="9.75" customHeight="1">
      <c r="A45" s="44"/>
      <c r="B45" s="44"/>
      <c r="C45" s="46"/>
      <c r="E45" s="49"/>
      <c r="F45" s="49"/>
      <c r="G45" s="49"/>
      <c r="H45" s="49"/>
      <c r="I45" s="63"/>
      <c r="J45" s="32"/>
      <c r="K45" s="32"/>
      <c r="L45" s="32"/>
      <c r="M45" s="32"/>
      <c r="N45" s="32"/>
      <c r="O45" s="32"/>
      <c r="P45" s="32"/>
      <c r="Q45" s="32"/>
      <c r="R45" s="32"/>
    </row>
    <row r="46" spans="1:18" ht="19.5" customHeight="1">
      <c r="A46" s="44"/>
      <c r="B46" s="44"/>
      <c r="C46" s="46" t="s">
        <v>58</v>
      </c>
      <c r="E46" s="49" t="s">
        <v>59</v>
      </c>
      <c r="F46" s="49"/>
      <c r="G46" s="49"/>
      <c r="H46" s="45"/>
      <c r="I46" s="48">
        <f>(I44/1000)*12*1.1</f>
        <v>6739.7911228494</v>
      </c>
      <c r="J46" s="32"/>
      <c r="K46" s="32"/>
      <c r="L46" s="32"/>
      <c r="M46" s="32"/>
      <c r="N46" s="32"/>
      <c r="O46" s="32"/>
      <c r="P46" s="32"/>
      <c r="Q46" s="32"/>
      <c r="R46" s="32"/>
    </row>
    <row r="47" spans="1:9" ht="9.75" customHeight="1">
      <c r="A47" s="44"/>
      <c r="B47" s="44"/>
      <c r="C47" s="46"/>
      <c r="E47" s="49"/>
      <c r="F47" s="49"/>
      <c r="G47" s="49"/>
      <c r="H47" s="45"/>
      <c r="I47" s="63"/>
    </row>
    <row r="48" spans="1:9" ht="19.5" customHeight="1">
      <c r="A48" s="44"/>
      <c r="B48" s="44"/>
      <c r="C48" s="46" t="s">
        <v>27</v>
      </c>
      <c r="E48" s="49"/>
      <c r="F48" s="49"/>
      <c r="G48" s="49"/>
      <c r="H48" s="45"/>
      <c r="I48" s="62">
        <f>SUM(I44:I46)</f>
        <v>517330.0277023494</v>
      </c>
    </row>
    <row r="49" spans="1:9" ht="9.75" customHeight="1">
      <c r="A49" s="44"/>
      <c r="B49" s="44"/>
      <c r="C49" s="46"/>
      <c r="E49" s="49"/>
      <c r="F49" s="49"/>
      <c r="G49" s="49"/>
      <c r="H49" s="45"/>
      <c r="I49" s="63"/>
    </row>
    <row r="50" spans="1:9" ht="19.5" customHeight="1">
      <c r="A50" s="44"/>
      <c r="B50" s="44"/>
      <c r="C50" s="46" t="s">
        <v>63</v>
      </c>
      <c r="E50" s="49"/>
      <c r="F50" s="60" t="s">
        <v>64</v>
      </c>
      <c r="G50" s="61">
        <v>102.3</v>
      </c>
      <c r="H50" s="45"/>
      <c r="I50" s="48">
        <f>(I48)*((G50/100)-1)</f>
        <v>11898.59063715399</v>
      </c>
    </row>
    <row r="51" spans="1:9" ht="9.75" customHeight="1">
      <c r="A51" s="44"/>
      <c r="B51" s="44"/>
      <c r="C51" s="46"/>
      <c r="E51" s="49"/>
      <c r="F51" s="49"/>
      <c r="G51" s="49"/>
      <c r="H51" s="49"/>
      <c r="I51" s="46"/>
    </row>
    <row r="52" spans="1:9" ht="19.5" customHeight="1">
      <c r="A52" s="44"/>
      <c r="B52" s="44"/>
      <c r="C52" s="46" t="s">
        <v>60</v>
      </c>
      <c r="E52" s="49"/>
      <c r="F52" s="49"/>
      <c r="G52" s="49"/>
      <c r="H52" s="49"/>
      <c r="I52" s="64">
        <f>SUM(I48:I50)</f>
        <v>529228.6183395034</v>
      </c>
    </row>
    <row r="53" spans="1:8" ht="23.25">
      <c r="A53" s="38"/>
      <c r="B53" s="38"/>
      <c r="C53" s="38"/>
      <c r="D53" s="39"/>
      <c r="E53" s="41"/>
      <c r="F53" s="41"/>
      <c r="G53" s="41"/>
      <c r="H53" s="40"/>
    </row>
    <row r="54" spans="1:8" ht="23.25">
      <c r="A54" s="38"/>
      <c r="B54" s="38"/>
      <c r="C54" s="38"/>
      <c r="D54" s="39"/>
      <c r="E54" s="41"/>
      <c r="F54" s="41"/>
      <c r="G54" s="41"/>
      <c r="H54" s="40"/>
    </row>
    <row r="55" spans="1:8" ht="23.25">
      <c r="A55" s="38"/>
      <c r="B55" s="38"/>
      <c r="C55" s="38"/>
      <c r="D55" s="39"/>
      <c r="E55" s="41"/>
      <c r="F55" s="41"/>
      <c r="G55" s="41"/>
      <c r="H55" s="38"/>
    </row>
    <row r="56" spans="1:8" ht="23.25">
      <c r="A56" s="38"/>
      <c r="B56" s="38"/>
      <c r="C56" s="38"/>
      <c r="D56" s="39"/>
      <c r="E56" s="41"/>
      <c r="F56" s="41"/>
      <c r="G56" s="41"/>
      <c r="H56" s="38"/>
    </row>
    <row r="57" spans="4:7" ht="23.25">
      <c r="D57" s="39"/>
      <c r="E57" s="41"/>
      <c r="F57" s="41"/>
      <c r="G57" s="41"/>
    </row>
    <row r="58" spans="4:7" ht="23.25">
      <c r="D58" s="39"/>
      <c r="E58" s="41"/>
      <c r="F58" s="41"/>
      <c r="G58" s="41"/>
    </row>
    <row r="59" spans="4:7" ht="23.25">
      <c r="D59" s="39"/>
      <c r="E59" s="41"/>
      <c r="F59" s="41"/>
      <c r="G59" s="41"/>
    </row>
    <row r="60" spans="4:7" ht="23.25">
      <c r="D60" s="39"/>
      <c r="E60" s="41"/>
      <c r="F60" s="41"/>
      <c r="G60" s="41"/>
    </row>
    <row r="61" spans="4:7" ht="23.25">
      <c r="D61" s="39"/>
      <c r="E61" s="41"/>
      <c r="F61" s="41"/>
      <c r="G61" s="41"/>
    </row>
    <row r="62" spans="4:7" ht="23.25">
      <c r="D62" s="39"/>
      <c r="E62" s="41"/>
      <c r="F62" s="41"/>
      <c r="G62" s="41"/>
    </row>
    <row r="63" spans="4:7" ht="23.25">
      <c r="D63" s="39"/>
      <c r="E63" s="41"/>
      <c r="F63" s="41"/>
      <c r="G63" s="41"/>
    </row>
  </sheetData>
  <sheetProtection/>
  <printOptions/>
  <pageMargins left="0" right="0" top="0" bottom="0" header="0" footer="0"/>
  <pageSetup fitToHeight="2" fitToWidth="1" horizontalDpi="400" verticalDpi="400" orientation="portrait" scale="62" r:id="rId1"/>
</worksheet>
</file>

<file path=xl/worksheets/sheet2.xml><?xml version="1.0" encoding="utf-8"?>
<worksheet xmlns="http://schemas.openxmlformats.org/spreadsheetml/2006/main" xmlns:r="http://schemas.openxmlformats.org/officeDocument/2006/relationships">
  <sheetPr>
    <pageSetUpPr fitToPage="1"/>
  </sheetPr>
  <dimension ref="B1:G26"/>
  <sheetViews>
    <sheetView tabSelected="1" zoomScalePageLayoutView="0" workbookViewId="0" topLeftCell="A1">
      <selection activeCell="B1" sqref="B1"/>
    </sheetView>
  </sheetViews>
  <sheetFormatPr defaultColWidth="9.00390625" defaultRowHeight="12.75"/>
  <cols>
    <col min="2" max="2" width="44.50390625" style="0" customWidth="1"/>
    <col min="7" max="7" width="11.75390625" style="0" customWidth="1"/>
  </cols>
  <sheetData>
    <row r="1" ht="23.25">
      <c r="B1" s="81" t="s">
        <v>78</v>
      </c>
    </row>
    <row r="3" spans="2:7" ht="91.5" customHeight="1">
      <c r="B3" s="79" t="s">
        <v>76</v>
      </c>
      <c r="C3" s="80"/>
      <c r="D3" s="80"/>
      <c r="E3" s="80"/>
      <c r="F3" s="80"/>
      <c r="G3" s="80"/>
    </row>
    <row r="7" ht="60">
      <c r="B7" s="78" t="s">
        <v>66</v>
      </c>
    </row>
    <row r="9" ht="6.75" customHeight="1"/>
    <row r="10" ht="150">
      <c r="B10" s="77" t="s">
        <v>70</v>
      </c>
    </row>
    <row r="12" ht="9.75" customHeight="1"/>
    <row r="13" ht="120">
      <c r="B13" s="77" t="s">
        <v>69</v>
      </c>
    </row>
    <row r="14" ht="18" customHeight="1"/>
    <row r="15" ht="6.75" customHeight="1"/>
    <row r="16" ht="135">
      <c r="B16" s="77" t="s">
        <v>75</v>
      </c>
    </row>
    <row r="19" ht="165">
      <c r="B19" s="77" t="s">
        <v>68</v>
      </c>
    </row>
    <row r="21" ht="90">
      <c r="B21" s="77" t="s">
        <v>71</v>
      </c>
    </row>
    <row r="24" ht="120">
      <c r="B24" s="77" t="s">
        <v>72</v>
      </c>
    </row>
    <row r="26" ht="120">
      <c r="B26" s="77" t="s">
        <v>74</v>
      </c>
    </row>
  </sheetData>
  <sheetProtection/>
  <mergeCells count="1">
    <mergeCell ref="B3:G3"/>
  </mergeCells>
  <hyperlinks>
    <hyperlink ref="B7" r:id="rId1" display="http://www.rsmeans.com/xxxxxx"/>
  </hyperlinks>
  <printOptions/>
  <pageMargins left="0.7" right="0.7" top="0.75" bottom="0.75" header="0.3" footer="0.3"/>
  <pageSetup fitToHeight="0" fitToWidth="1" horizontalDpi="600" verticalDpi="600"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R63"/>
  <sheetViews>
    <sheetView zoomScale="64" zoomScaleNormal="64" zoomScalePageLayoutView="0" workbookViewId="0" topLeftCell="A1">
      <selection activeCell="G54" sqref="G54"/>
    </sheetView>
  </sheetViews>
  <sheetFormatPr defaultColWidth="9.00390625" defaultRowHeight="12.75"/>
  <cols>
    <col min="1" max="1" width="20.625" style="0" customWidth="1"/>
    <col min="2" max="2" width="35.50390625" style="0" customWidth="1"/>
    <col min="3" max="3" width="10.625" style="0" customWidth="1"/>
    <col min="4" max="4" width="12.25390625" style="0" customWidth="1"/>
    <col min="5" max="5" width="13.625" style="0" customWidth="1"/>
    <col min="6" max="6" width="14.00390625" style="0" customWidth="1"/>
    <col min="7" max="7" width="13.75390625" style="0" customWidth="1"/>
    <col min="8" max="8" width="16.75390625" style="0" customWidth="1"/>
    <col min="9" max="9" width="17.25390625" style="0" customWidth="1"/>
    <col min="11" max="11" width="12.75390625" style="0" customWidth="1"/>
    <col min="12" max="12" width="14.00390625" style="0" customWidth="1"/>
  </cols>
  <sheetData>
    <row r="1" spans="1:8" ht="12" customHeight="1" thickBot="1">
      <c r="A1" s="1"/>
      <c r="B1" s="2"/>
      <c r="C1" s="3"/>
      <c r="D1" s="2"/>
      <c r="E1" s="2"/>
      <c r="F1" s="2"/>
      <c r="G1" s="4"/>
      <c r="H1" s="4"/>
    </row>
    <row r="2" spans="1:12" s="15" customFormat="1" ht="12" customHeight="1">
      <c r="A2" s="5"/>
      <c r="B2" s="6"/>
      <c r="C2" s="7"/>
      <c r="D2" s="8"/>
      <c r="E2" s="9"/>
      <c r="F2" s="10"/>
      <c r="G2" s="11"/>
      <c r="H2" s="12"/>
      <c r="I2" s="12"/>
      <c r="J2" s="13"/>
      <c r="K2" s="13"/>
      <c r="L2" s="14"/>
    </row>
    <row r="3" spans="1:12" s="25" customFormat="1" ht="19.5" customHeight="1">
      <c r="A3" s="16" t="s">
        <v>0</v>
      </c>
      <c r="B3" s="17" t="s">
        <v>1</v>
      </c>
      <c r="C3" s="18" t="s">
        <v>2</v>
      </c>
      <c r="D3" s="19" t="s">
        <v>3</v>
      </c>
      <c r="E3" s="18"/>
      <c r="F3" s="20"/>
      <c r="G3" s="21"/>
      <c r="H3" s="22"/>
      <c r="I3" s="22"/>
      <c r="J3" s="23"/>
      <c r="K3" s="23"/>
      <c r="L3" s="24"/>
    </row>
    <row r="4" spans="1:12" s="25" customFormat="1" ht="19.5" customHeight="1">
      <c r="A4" s="16" t="s">
        <v>4</v>
      </c>
      <c r="B4" s="17" t="s">
        <v>62</v>
      </c>
      <c r="C4" s="26"/>
      <c r="D4" s="18"/>
      <c r="E4" s="18"/>
      <c r="F4" s="20"/>
      <c r="G4" s="21"/>
      <c r="H4" s="27" t="s">
        <v>61</v>
      </c>
      <c r="I4" s="27"/>
      <c r="J4" s="23"/>
      <c r="K4" s="23"/>
      <c r="L4" s="24"/>
    </row>
    <row r="5" spans="1:18" ht="24" customHeight="1">
      <c r="A5" s="28" t="s">
        <v>5</v>
      </c>
      <c r="B5" s="28" t="s">
        <v>6</v>
      </c>
      <c r="C5" s="29" t="s">
        <v>7</v>
      </c>
      <c r="D5" s="28" t="s">
        <v>8</v>
      </c>
      <c r="E5" s="30" t="s">
        <v>9</v>
      </c>
      <c r="F5" s="30" t="s">
        <v>10</v>
      </c>
      <c r="G5" s="30" t="s">
        <v>11</v>
      </c>
      <c r="H5" s="30" t="s">
        <v>12</v>
      </c>
      <c r="I5" s="30" t="s">
        <v>65</v>
      </c>
      <c r="J5" s="31"/>
      <c r="K5" s="32"/>
      <c r="L5" s="32"/>
      <c r="M5" s="32"/>
      <c r="N5" s="32"/>
      <c r="O5" s="32"/>
      <c r="P5" s="32"/>
      <c r="Q5" s="32"/>
      <c r="R5" s="32"/>
    </row>
    <row r="6" spans="1:18" ht="4.5" customHeight="1">
      <c r="A6" s="33"/>
      <c r="B6" s="33"/>
      <c r="C6" s="33"/>
      <c r="D6" s="33"/>
      <c r="E6" s="33"/>
      <c r="F6" s="33"/>
      <c r="G6" s="33"/>
      <c r="H6" s="33"/>
      <c r="I6" s="33"/>
      <c r="J6" s="32"/>
      <c r="K6" s="32"/>
      <c r="L6" s="32"/>
      <c r="M6" s="32"/>
      <c r="N6" s="32"/>
      <c r="O6" s="32"/>
      <c r="P6" s="32"/>
      <c r="Q6" s="32"/>
      <c r="R6" s="32"/>
    </row>
    <row r="7" spans="1:9" ht="19.5" customHeight="1">
      <c r="A7" s="53" t="str">
        <f>'[1]Estimate'!B3</f>
        <v>03 30 53.40 3950</v>
      </c>
      <c r="B7" s="52" t="s">
        <v>13</v>
      </c>
      <c r="C7" s="53">
        <v>33.33</v>
      </c>
      <c r="D7" s="53" t="s">
        <v>14</v>
      </c>
      <c r="E7" s="54">
        <v>4699.53</v>
      </c>
      <c r="F7" s="54">
        <v>2383.1</v>
      </c>
      <c r="G7" s="54">
        <v>14.33</v>
      </c>
      <c r="H7" s="54">
        <v>0</v>
      </c>
      <c r="I7" s="54"/>
    </row>
    <row r="8" spans="1:12" ht="19.5" customHeight="1">
      <c r="A8" s="53" t="str">
        <f>'[1]Estimate'!B4</f>
        <v>03 30 53.40 3940</v>
      </c>
      <c r="B8" s="52" t="s">
        <v>15</v>
      </c>
      <c r="C8" s="53">
        <v>14.8</v>
      </c>
      <c r="D8" s="53" t="s">
        <v>14</v>
      </c>
      <c r="E8" s="54">
        <v>2175.6</v>
      </c>
      <c r="F8" s="54">
        <v>1324.6</v>
      </c>
      <c r="G8" s="54">
        <v>7.99</v>
      </c>
      <c r="H8" s="54">
        <v>0</v>
      </c>
      <c r="I8" s="54"/>
      <c r="K8" s="34"/>
      <c r="L8" s="35"/>
    </row>
    <row r="9" spans="1:12" ht="19.5" customHeight="1">
      <c r="A9" s="53" t="str">
        <f>'[1]Estimate'!B5</f>
        <v>03 31 05.35 0300</v>
      </c>
      <c r="B9" s="52" t="s">
        <v>16</v>
      </c>
      <c r="C9" s="53">
        <v>185.2</v>
      </c>
      <c r="D9" s="53" t="s">
        <v>14</v>
      </c>
      <c r="E9" s="54">
        <v>19631.2</v>
      </c>
      <c r="F9" s="54">
        <v>0</v>
      </c>
      <c r="G9" s="54">
        <v>0</v>
      </c>
      <c r="H9" s="54">
        <v>0</v>
      </c>
      <c r="I9" s="54"/>
      <c r="K9" s="34"/>
      <c r="L9" s="36"/>
    </row>
    <row r="10" spans="1:12" ht="19.5" customHeight="1">
      <c r="A10" s="53" t="str">
        <f>'[1]Estimate'!B6</f>
        <v>03 31 05.70 4300</v>
      </c>
      <c r="B10" s="52" t="s">
        <v>17</v>
      </c>
      <c r="C10" s="53">
        <v>185.2</v>
      </c>
      <c r="D10" s="53" t="s">
        <v>14</v>
      </c>
      <c r="E10" s="54">
        <v>0</v>
      </c>
      <c r="F10" s="54">
        <v>2666.88</v>
      </c>
      <c r="G10" s="54">
        <v>87.04</v>
      </c>
      <c r="H10" s="54">
        <v>0</v>
      </c>
      <c r="I10" s="54"/>
      <c r="K10" s="34"/>
      <c r="L10" s="36"/>
    </row>
    <row r="11" spans="1:12" ht="19.5" customHeight="1">
      <c r="A11" s="53" t="str">
        <f>'[1]Estimate'!B7</f>
        <v>03 11 13.65 3000</v>
      </c>
      <c r="B11" s="52" t="s">
        <v>18</v>
      </c>
      <c r="C11" s="53">
        <v>500</v>
      </c>
      <c r="D11" s="53" t="s">
        <v>19</v>
      </c>
      <c r="E11" s="54">
        <v>190</v>
      </c>
      <c r="F11" s="54">
        <v>1010</v>
      </c>
      <c r="G11" s="54">
        <v>0</v>
      </c>
      <c r="H11" s="54">
        <v>0</v>
      </c>
      <c r="I11" s="54"/>
      <c r="K11" s="34"/>
      <c r="L11" s="35"/>
    </row>
    <row r="12" spans="1:9" ht="19.5" customHeight="1">
      <c r="A12" s="53" t="str">
        <f>'[1]Estimate'!B8</f>
        <v>03 22 05.50 0200</v>
      </c>
      <c r="B12" s="52" t="s">
        <v>20</v>
      </c>
      <c r="C12" s="53">
        <v>150</v>
      </c>
      <c r="D12" s="53" t="s">
        <v>21</v>
      </c>
      <c r="E12" s="54">
        <v>3975</v>
      </c>
      <c r="F12" s="54">
        <v>3450</v>
      </c>
      <c r="G12" s="54">
        <v>0</v>
      </c>
      <c r="H12" s="54">
        <v>0</v>
      </c>
      <c r="I12" s="54"/>
    </row>
    <row r="13" spans="1:9" ht="19.5" customHeight="1">
      <c r="A13" s="53" t="str">
        <f>'[1]Estimate'!B9</f>
        <v>03 39 23.13 0300</v>
      </c>
      <c r="B13" s="52" t="s">
        <v>22</v>
      </c>
      <c r="C13" s="53">
        <v>150</v>
      </c>
      <c r="D13" s="53" t="s">
        <v>21</v>
      </c>
      <c r="E13" s="54">
        <v>787.5</v>
      </c>
      <c r="F13" s="54">
        <v>795</v>
      </c>
      <c r="G13" s="54">
        <v>0</v>
      </c>
      <c r="H13" s="54">
        <v>0</v>
      </c>
      <c r="I13" s="54"/>
    </row>
    <row r="14" spans="1:9" ht="19.5" customHeight="1">
      <c r="A14" s="53" t="str">
        <f>'[1]Estimate'!B10</f>
        <v>03 35 29.30 0250</v>
      </c>
      <c r="B14" s="52" t="s">
        <v>23</v>
      </c>
      <c r="C14" s="53">
        <v>15000</v>
      </c>
      <c r="D14" s="53" t="s">
        <v>24</v>
      </c>
      <c r="E14" s="54">
        <v>0</v>
      </c>
      <c r="F14" s="54">
        <v>7500</v>
      </c>
      <c r="G14" s="54">
        <v>300</v>
      </c>
      <c r="H14" s="54">
        <v>0</v>
      </c>
      <c r="I14" s="54"/>
    </row>
    <row r="15" spans="1:9" ht="19.5" customHeight="1">
      <c r="A15" s="53" t="str">
        <f>'[1]Estimate'!B11</f>
        <v>03 35 29.35 0160</v>
      </c>
      <c r="B15" s="52" t="s">
        <v>25</v>
      </c>
      <c r="C15" s="53">
        <v>650</v>
      </c>
      <c r="D15" s="53" t="s">
        <v>19</v>
      </c>
      <c r="E15" s="54">
        <v>84.5</v>
      </c>
      <c r="F15" s="54">
        <v>247</v>
      </c>
      <c r="G15" s="54">
        <v>58.5</v>
      </c>
      <c r="H15" s="54">
        <v>0</v>
      </c>
      <c r="I15" s="54"/>
    </row>
    <row r="16" spans="1:18" s="71" customFormat="1" ht="19.5" customHeight="1">
      <c r="A16" s="65" t="s">
        <v>26</v>
      </c>
      <c r="B16" s="66" t="s">
        <v>27</v>
      </c>
      <c r="C16" s="67"/>
      <c r="D16" s="68"/>
      <c r="E16" s="69">
        <f>SUM(E7:E15)</f>
        <v>31543.33</v>
      </c>
      <c r="F16" s="69">
        <f>SUM(F7:F15)</f>
        <v>19376.58</v>
      </c>
      <c r="G16" s="69">
        <f>SUM(G7:G15)</f>
        <v>467.86</v>
      </c>
      <c r="H16" s="69">
        <f>SUM(H7:H15)</f>
        <v>0</v>
      </c>
      <c r="I16" s="69">
        <f>SUM(E16:H16)</f>
        <v>51387.770000000004</v>
      </c>
      <c r="J16" s="75"/>
      <c r="K16" s="75"/>
      <c r="L16" s="75"/>
      <c r="M16" s="75"/>
      <c r="N16" s="75"/>
      <c r="O16" s="75"/>
      <c r="P16" s="75"/>
      <c r="Q16" s="75"/>
      <c r="R16" s="75"/>
    </row>
    <row r="17" spans="1:18" ht="19.5" customHeight="1">
      <c r="A17" s="53" t="s">
        <v>28</v>
      </c>
      <c r="B17" s="56" t="s">
        <v>29</v>
      </c>
      <c r="C17" s="57">
        <v>8</v>
      </c>
      <c r="D17" s="53" t="s">
        <v>30</v>
      </c>
      <c r="E17" s="54">
        <v>14000</v>
      </c>
      <c r="F17" s="54">
        <v>4080</v>
      </c>
      <c r="G17" s="54">
        <v>0</v>
      </c>
      <c r="H17" s="54">
        <v>0</v>
      </c>
      <c r="I17" s="55"/>
      <c r="J17" s="32"/>
      <c r="K17" s="32"/>
      <c r="L17" s="32"/>
      <c r="M17" s="32"/>
      <c r="N17" s="32"/>
      <c r="O17" s="32"/>
      <c r="P17" s="32"/>
      <c r="Q17" s="32"/>
      <c r="R17" s="32"/>
    </row>
    <row r="18" spans="1:18" ht="19.5" customHeight="1">
      <c r="A18" s="53" t="s">
        <v>31</v>
      </c>
      <c r="B18" s="56" t="s">
        <v>32</v>
      </c>
      <c r="C18" s="57">
        <v>800</v>
      </c>
      <c r="D18" s="53" t="s">
        <v>24</v>
      </c>
      <c r="E18" s="54">
        <v>1216</v>
      </c>
      <c r="F18" s="54">
        <v>0</v>
      </c>
      <c r="G18" s="54">
        <v>0</v>
      </c>
      <c r="H18" s="54">
        <v>0</v>
      </c>
      <c r="I18" s="55"/>
      <c r="J18" s="32"/>
      <c r="K18" s="32"/>
      <c r="L18" s="32"/>
      <c r="M18" s="32"/>
      <c r="N18" s="32"/>
      <c r="O18" s="32"/>
      <c r="P18" s="32"/>
      <c r="Q18" s="32"/>
      <c r="R18" s="32"/>
    </row>
    <row r="19" spans="1:18" s="74" customFormat="1" ht="19.5" customHeight="1">
      <c r="A19" s="65" t="s">
        <v>77</v>
      </c>
      <c r="B19" s="66" t="s">
        <v>27</v>
      </c>
      <c r="C19" s="72"/>
      <c r="D19" s="68"/>
      <c r="E19" s="73">
        <f>SUM(E17:E18)</f>
        <v>15216</v>
      </c>
      <c r="F19" s="73">
        <f>SUM(F17:F18)</f>
        <v>4080</v>
      </c>
      <c r="G19" s="73">
        <f>SUM(G17:G18)</f>
        <v>0</v>
      </c>
      <c r="H19" s="73">
        <f>SUM(H17:H18)</f>
        <v>0</v>
      </c>
      <c r="I19" s="69">
        <f>SUM(E19:H19)</f>
        <v>19296</v>
      </c>
      <c r="J19" s="32"/>
      <c r="K19" s="32"/>
      <c r="L19" s="32"/>
      <c r="M19" s="32"/>
      <c r="N19" s="32"/>
      <c r="O19" s="32"/>
      <c r="P19" s="32"/>
      <c r="Q19" s="32"/>
      <c r="R19" s="32"/>
    </row>
    <row r="20" spans="1:18" ht="19.5" customHeight="1">
      <c r="A20" s="53" t="s">
        <v>34</v>
      </c>
      <c r="B20" s="56" t="s">
        <v>1</v>
      </c>
      <c r="C20" s="58">
        <v>15000</v>
      </c>
      <c r="D20" s="53" t="s">
        <v>35</v>
      </c>
      <c r="E20" s="54">
        <v>0</v>
      </c>
      <c r="F20" s="54">
        <v>0</v>
      </c>
      <c r="G20" s="54">
        <v>0</v>
      </c>
      <c r="H20" s="54">
        <v>287250</v>
      </c>
      <c r="I20" s="55"/>
      <c r="J20" s="32"/>
      <c r="K20" s="32"/>
      <c r="L20" s="32"/>
      <c r="M20" s="32"/>
      <c r="N20" s="32"/>
      <c r="O20" s="32"/>
      <c r="P20" s="32"/>
      <c r="Q20" s="32"/>
      <c r="R20" s="32"/>
    </row>
    <row r="21" spans="1:18" ht="19.5" customHeight="1">
      <c r="A21" s="53" t="s">
        <v>36</v>
      </c>
      <c r="B21" s="56" t="s">
        <v>37</v>
      </c>
      <c r="C21" s="58">
        <v>4</v>
      </c>
      <c r="D21" s="53" t="s">
        <v>38</v>
      </c>
      <c r="E21" s="54">
        <v>0</v>
      </c>
      <c r="F21" s="54">
        <v>0</v>
      </c>
      <c r="G21" s="54">
        <v>0</v>
      </c>
      <c r="H21" s="54">
        <v>1900</v>
      </c>
      <c r="I21" s="55"/>
      <c r="J21" s="32"/>
      <c r="K21" s="32"/>
      <c r="L21" s="32"/>
      <c r="M21" s="32"/>
      <c r="N21" s="32"/>
      <c r="O21" s="32"/>
      <c r="P21" s="32"/>
      <c r="Q21" s="32"/>
      <c r="R21" s="32"/>
    </row>
    <row r="22" spans="1:18" ht="19.5" customHeight="1">
      <c r="A22" s="53" t="s">
        <v>39</v>
      </c>
      <c r="B22" s="56" t="s">
        <v>40</v>
      </c>
      <c r="C22" s="58">
        <v>8</v>
      </c>
      <c r="D22" s="53" t="s">
        <v>38</v>
      </c>
      <c r="E22" s="54">
        <v>0</v>
      </c>
      <c r="F22" s="54">
        <v>0</v>
      </c>
      <c r="G22" s="54">
        <v>0</v>
      </c>
      <c r="H22" s="54">
        <v>8400</v>
      </c>
      <c r="I22" s="55"/>
      <c r="J22" s="32"/>
      <c r="K22" s="32"/>
      <c r="L22" s="32"/>
      <c r="M22" s="32"/>
      <c r="N22" s="32"/>
      <c r="O22" s="32"/>
      <c r="P22" s="32"/>
      <c r="Q22" s="32"/>
      <c r="R22" s="32"/>
    </row>
    <row r="23" spans="1:18" ht="19.5" customHeight="1">
      <c r="A23" s="53" t="s">
        <v>41</v>
      </c>
      <c r="B23" s="56" t="s">
        <v>42</v>
      </c>
      <c r="C23" s="58">
        <v>6</v>
      </c>
      <c r="D23" s="53" t="s">
        <v>38</v>
      </c>
      <c r="E23" s="54">
        <v>0</v>
      </c>
      <c r="F23" s="54">
        <v>0</v>
      </c>
      <c r="G23" s="54">
        <v>0</v>
      </c>
      <c r="H23" s="54">
        <v>3450</v>
      </c>
      <c r="I23" s="55"/>
      <c r="J23" s="32"/>
      <c r="K23" s="32"/>
      <c r="L23" s="32"/>
      <c r="M23" s="32"/>
      <c r="N23" s="32"/>
      <c r="O23" s="32"/>
      <c r="P23" s="32"/>
      <c r="Q23" s="32"/>
      <c r="R23" s="32"/>
    </row>
    <row r="24" spans="1:18" ht="19.5" customHeight="1">
      <c r="A24" s="53" t="s">
        <v>43</v>
      </c>
      <c r="B24" s="56" t="s">
        <v>44</v>
      </c>
      <c r="C24" s="58">
        <v>4</v>
      </c>
      <c r="D24" s="53" t="s">
        <v>38</v>
      </c>
      <c r="E24" s="54">
        <v>1740</v>
      </c>
      <c r="F24" s="54">
        <v>572</v>
      </c>
      <c r="G24" s="54">
        <v>0</v>
      </c>
      <c r="H24" s="54">
        <v>0</v>
      </c>
      <c r="I24" s="55"/>
      <c r="J24" s="32"/>
      <c r="K24" s="32"/>
      <c r="L24" s="32"/>
      <c r="M24" s="32"/>
      <c r="N24" s="32"/>
      <c r="O24" s="32"/>
      <c r="P24" s="32"/>
      <c r="Q24" s="32"/>
      <c r="R24" s="32"/>
    </row>
    <row r="25" spans="1:18" ht="19.5" customHeight="1">
      <c r="A25" s="53" t="s">
        <v>45</v>
      </c>
      <c r="B25" s="56" t="s">
        <v>46</v>
      </c>
      <c r="C25" s="58">
        <v>6</v>
      </c>
      <c r="D25" s="53" t="s">
        <v>38</v>
      </c>
      <c r="E25" s="54">
        <v>2100</v>
      </c>
      <c r="F25" s="54">
        <v>483</v>
      </c>
      <c r="G25" s="54">
        <v>61.8</v>
      </c>
      <c r="H25" s="54">
        <v>0</v>
      </c>
      <c r="I25" s="55"/>
      <c r="J25" s="32"/>
      <c r="K25" s="32"/>
      <c r="L25" s="32"/>
      <c r="M25" s="32"/>
      <c r="N25" s="32"/>
      <c r="O25" s="32"/>
      <c r="P25" s="32"/>
      <c r="Q25" s="32"/>
      <c r="R25" s="32"/>
    </row>
    <row r="26" spans="1:18" ht="19.5" customHeight="1">
      <c r="A26" s="53" t="s">
        <v>47</v>
      </c>
      <c r="B26" s="56" t="s">
        <v>48</v>
      </c>
      <c r="C26" s="58">
        <v>380</v>
      </c>
      <c r="D26" s="53" t="s">
        <v>19</v>
      </c>
      <c r="E26" s="54">
        <v>2679</v>
      </c>
      <c r="F26" s="54">
        <v>851.2</v>
      </c>
      <c r="G26" s="54">
        <v>0</v>
      </c>
      <c r="H26" s="54">
        <v>0</v>
      </c>
      <c r="I26" s="55"/>
      <c r="J26" s="32"/>
      <c r="K26" s="32"/>
      <c r="L26" s="32"/>
      <c r="M26" s="32"/>
      <c r="N26" s="32"/>
      <c r="O26" s="32"/>
      <c r="P26" s="32"/>
      <c r="Q26" s="32"/>
      <c r="R26" s="32"/>
    </row>
    <row r="27" spans="1:18" ht="19.5" customHeight="1">
      <c r="A27" s="53" t="s">
        <v>49</v>
      </c>
      <c r="B27" s="56" t="s">
        <v>50</v>
      </c>
      <c r="C27" s="58">
        <v>15</v>
      </c>
      <c r="D27" s="53" t="s">
        <v>30</v>
      </c>
      <c r="E27" s="54">
        <v>382.5</v>
      </c>
      <c r="F27" s="54">
        <v>2685</v>
      </c>
      <c r="G27" s="54">
        <v>0</v>
      </c>
      <c r="H27" s="54">
        <v>0</v>
      </c>
      <c r="I27" s="55"/>
      <c r="J27" s="32"/>
      <c r="K27" s="32"/>
      <c r="L27" s="32"/>
      <c r="M27" s="32"/>
      <c r="N27" s="32"/>
      <c r="O27" s="32"/>
      <c r="P27" s="32"/>
      <c r="Q27" s="32"/>
      <c r="R27" s="32"/>
    </row>
    <row r="28" spans="1:18" ht="19.5" customHeight="1">
      <c r="A28" s="53" t="s">
        <v>51</v>
      </c>
      <c r="B28" s="56" t="s">
        <v>52</v>
      </c>
      <c r="C28" s="58">
        <v>25000</v>
      </c>
      <c r="D28" s="53" t="s">
        <v>24</v>
      </c>
      <c r="E28" s="54">
        <v>12750</v>
      </c>
      <c r="F28" s="54">
        <v>7000</v>
      </c>
      <c r="G28" s="54">
        <v>0</v>
      </c>
      <c r="H28" s="54">
        <v>0</v>
      </c>
      <c r="I28" s="55"/>
      <c r="J28" s="32"/>
      <c r="K28" s="32"/>
      <c r="L28" s="32"/>
      <c r="M28" s="32"/>
      <c r="N28" s="32"/>
      <c r="O28" s="32"/>
      <c r="P28" s="32"/>
      <c r="Q28" s="32"/>
      <c r="R28" s="32"/>
    </row>
    <row r="29" spans="1:18" s="74" customFormat="1" ht="19.5" customHeight="1">
      <c r="A29" s="65" t="s">
        <v>53</v>
      </c>
      <c r="B29" s="66" t="s">
        <v>27</v>
      </c>
      <c r="C29" s="67"/>
      <c r="D29" s="68"/>
      <c r="E29" s="69">
        <f>SUM(E20:E28)</f>
        <v>19651.5</v>
      </c>
      <c r="F29" s="69">
        <f>SUM(F20:F28)</f>
        <v>11591.2</v>
      </c>
      <c r="G29" s="69">
        <f>SUM(G20:G28)</f>
        <v>61.8</v>
      </c>
      <c r="H29" s="69">
        <f>SUM(H20:H28)</f>
        <v>301000</v>
      </c>
      <c r="I29" s="69">
        <f>SUM(E29:H29)</f>
        <v>332304.5</v>
      </c>
      <c r="J29" s="32"/>
      <c r="K29" s="32"/>
      <c r="L29" s="32"/>
      <c r="M29" s="32"/>
      <c r="N29" s="32"/>
      <c r="O29" s="32"/>
      <c r="P29" s="32"/>
      <c r="Q29" s="32"/>
      <c r="R29" s="32"/>
    </row>
    <row r="30" spans="1:18" s="37" customFormat="1" ht="19.5" customHeight="1">
      <c r="A30" s="42" t="s">
        <v>54</v>
      </c>
      <c r="B30" s="42"/>
      <c r="C30" s="42"/>
      <c r="D30" s="42"/>
      <c r="E30" s="43">
        <f>SUM(E7:E29)/2</f>
        <v>66410.83</v>
      </c>
      <c r="F30" s="43">
        <f>SUM(F7:F29)/2</f>
        <v>35047.78</v>
      </c>
      <c r="G30" s="43">
        <f>SUM(G7:G29)/2</f>
        <v>529.66</v>
      </c>
      <c r="H30" s="43">
        <f>SUM(H7:H29)/2</f>
        <v>301000</v>
      </c>
      <c r="I30" s="43">
        <f>SUM(E30:H30)</f>
        <v>402988.27</v>
      </c>
      <c r="J30" s="76"/>
      <c r="K30" s="76"/>
      <c r="L30" s="76"/>
      <c r="M30" s="76"/>
      <c r="N30" s="76"/>
      <c r="O30" s="76"/>
      <c r="P30" s="76"/>
      <c r="Q30" s="76"/>
      <c r="R30" s="76"/>
    </row>
    <row r="31" spans="1:18" ht="9.75" customHeight="1">
      <c r="A31" s="44"/>
      <c r="B31" s="44"/>
      <c r="C31" s="44"/>
      <c r="D31" s="44"/>
      <c r="E31" s="44"/>
      <c r="F31" s="44"/>
      <c r="G31" s="44"/>
      <c r="H31" s="44"/>
      <c r="I31" s="45"/>
      <c r="J31" s="32"/>
      <c r="K31" s="32"/>
      <c r="L31" s="32"/>
      <c r="M31" s="32"/>
      <c r="N31" s="32"/>
      <c r="O31" s="32"/>
      <c r="P31" s="32"/>
      <c r="Q31" s="32"/>
      <c r="R31" s="32"/>
    </row>
    <row r="32" spans="1:18" ht="18" customHeight="1">
      <c r="A32" s="44"/>
      <c r="B32" s="44"/>
      <c r="C32" s="46" t="s">
        <v>73</v>
      </c>
      <c r="D32" s="44"/>
      <c r="E32" s="48">
        <f>E30*0.07</f>
        <v>4648.758100000001</v>
      </c>
      <c r="F32" s="48">
        <f>F30*0.07</f>
        <v>2453.3446000000004</v>
      </c>
      <c r="G32" s="48">
        <f>G30*0.07</f>
        <v>37.0762</v>
      </c>
      <c r="H32" s="48">
        <f>H30*0.07</f>
        <v>21070.000000000004</v>
      </c>
      <c r="I32" s="45"/>
      <c r="J32" s="32"/>
      <c r="K32" s="32"/>
      <c r="L32" s="32"/>
      <c r="M32" s="32"/>
      <c r="N32" s="32"/>
      <c r="O32" s="32"/>
      <c r="P32" s="32"/>
      <c r="Q32" s="32"/>
      <c r="R32" s="32"/>
    </row>
    <row r="33" spans="1:18" ht="9.75" customHeight="1">
      <c r="A33" s="44"/>
      <c r="B33" s="44"/>
      <c r="C33" s="44"/>
      <c r="D33" s="44"/>
      <c r="E33" s="44"/>
      <c r="F33" s="44"/>
      <c r="G33" s="44"/>
      <c r="H33" s="44"/>
      <c r="I33" s="45"/>
      <c r="J33" s="32"/>
      <c r="K33" s="32"/>
      <c r="L33" s="32"/>
      <c r="M33" s="32"/>
      <c r="N33" s="32"/>
      <c r="O33" s="32"/>
      <c r="P33" s="32"/>
      <c r="Q33" s="32"/>
      <c r="R33" s="32"/>
    </row>
    <row r="34" spans="1:18" ht="19.5" customHeight="1">
      <c r="A34" s="44"/>
      <c r="B34" s="44"/>
      <c r="C34" s="46" t="s">
        <v>55</v>
      </c>
      <c r="E34" s="48">
        <v>3320.54</v>
      </c>
      <c r="F34" s="48"/>
      <c r="G34" s="48">
        <v>26.48</v>
      </c>
      <c r="H34" s="48">
        <v>7525</v>
      </c>
      <c r="I34" s="47"/>
      <c r="J34" s="32"/>
      <c r="K34" s="32"/>
      <c r="L34" s="32"/>
      <c r="M34" s="32"/>
      <c r="N34" s="32"/>
      <c r="O34" s="32"/>
      <c r="P34" s="32"/>
      <c r="Q34" s="32"/>
      <c r="R34" s="32"/>
    </row>
    <row r="35" spans="1:18" ht="9.75" customHeight="1">
      <c r="A35" s="44"/>
      <c r="B35" s="44"/>
      <c r="C35" s="46"/>
      <c r="E35" s="48"/>
      <c r="F35" s="48"/>
      <c r="G35" s="48"/>
      <c r="H35" s="48"/>
      <c r="I35" s="47"/>
      <c r="J35" s="32"/>
      <c r="K35" s="32"/>
      <c r="L35" s="32"/>
      <c r="M35" s="32"/>
      <c r="N35" s="32"/>
      <c r="O35" s="32"/>
      <c r="P35" s="32"/>
      <c r="Q35" s="32"/>
      <c r="R35" s="32"/>
    </row>
    <row r="36" spans="1:18" ht="19.5" customHeight="1">
      <c r="A36" s="44"/>
      <c r="B36" s="44"/>
      <c r="C36" s="46" t="s">
        <v>27</v>
      </c>
      <c r="E36" s="48">
        <f>SUM(E30:E34)</f>
        <v>74380.1281</v>
      </c>
      <c r="F36" s="48">
        <f>SUM(F30:F34)</f>
        <v>37501.124599999996</v>
      </c>
      <c r="G36" s="48">
        <f>SUM(G30:G34)</f>
        <v>593.2162</v>
      </c>
      <c r="H36" s="48">
        <f>SUM(H30:H34)</f>
        <v>329595</v>
      </c>
      <c r="I36" s="47"/>
      <c r="J36" s="32"/>
      <c r="K36" s="32"/>
      <c r="L36" s="32"/>
      <c r="M36" s="32"/>
      <c r="N36" s="32"/>
      <c r="O36" s="32"/>
      <c r="P36" s="32"/>
      <c r="Q36" s="32"/>
      <c r="R36" s="32"/>
    </row>
    <row r="37" spans="1:18" ht="9.75" customHeight="1">
      <c r="A37" s="44"/>
      <c r="B37" s="44"/>
      <c r="C37" s="46"/>
      <c r="E37" s="48"/>
      <c r="F37" s="48"/>
      <c r="G37" s="48"/>
      <c r="H37" s="48"/>
      <c r="I37" s="47"/>
      <c r="J37" s="32"/>
      <c r="K37" s="32"/>
      <c r="L37" s="32"/>
      <c r="M37" s="32"/>
      <c r="N37" s="32"/>
      <c r="O37" s="32"/>
      <c r="P37" s="32"/>
      <c r="Q37" s="32"/>
      <c r="R37" s="32"/>
    </row>
    <row r="38" spans="1:18" ht="19.5" customHeight="1">
      <c r="A38" s="44"/>
      <c r="B38" s="44"/>
      <c r="C38" s="46" t="s">
        <v>67</v>
      </c>
      <c r="E38" s="48">
        <f>E36*0.1</f>
        <v>7438.01281</v>
      </c>
      <c r="F38" s="48">
        <f>F36*0.1</f>
        <v>3750.11246</v>
      </c>
      <c r="G38" s="48">
        <f>G36*0.1</f>
        <v>59.321619999999996</v>
      </c>
      <c r="H38" s="48">
        <f>H36*0.1</f>
        <v>32959.5</v>
      </c>
      <c r="I38" s="47"/>
      <c r="J38" s="32"/>
      <c r="K38" s="32"/>
      <c r="L38" s="32"/>
      <c r="M38" s="32"/>
      <c r="N38" s="32"/>
      <c r="O38" s="32"/>
      <c r="P38" s="32"/>
      <c r="Q38" s="32"/>
      <c r="R38" s="32"/>
    </row>
    <row r="39" spans="1:18" ht="9.75" customHeight="1">
      <c r="A39" s="44"/>
      <c r="B39" s="44"/>
      <c r="C39" s="46"/>
      <c r="E39" s="48"/>
      <c r="F39" s="48"/>
      <c r="G39" s="48"/>
      <c r="H39" s="48"/>
      <c r="I39" s="47"/>
      <c r="J39" s="32"/>
      <c r="K39" s="32"/>
      <c r="L39" s="32"/>
      <c r="M39" s="32"/>
      <c r="N39" s="32"/>
      <c r="O39" s="32"/>
      <c r="P39" s="32"/>
      <c r="Q39" s="32"/>
      <c r="R39" s="32"/>
    </row>
    <row r="40" spans="1:18" ht="19.5" customHeight="1">
      <c r="A40" s="44"/>
      <c r="B40" s="44"/>
      <c r="C40" s="46" t="s">
        <v>27</v>
      </c>
      <c r="E40" s="48">
        <f>SUM(E36:E38)</f>
        <v>81818.14091</v>
      </c>
      <c r="F40" s="48">
        <f>SUM(F36:F38)</f>
        <v>41251.23705999999</v>
      </c>
      <c r="G40" s="48">
        <f>SUM(G36:G38)</f>
        <v>652.53782</v>
      </c>
      <c r="H40" s="48">
        <f>SUM(H36:H38)</f>
        <v>362554.5</v>
      </c>
      <c r="I40" s="62">
        <f>SUM(E40:H40)</f>
        <v>486276.41579</v>
      </c>
      <c r="J40" s="32"/>
      <c r="K40" s="32"/>
      <c r="L40" s="32"/>
      <c r="M40" s="32"/>
      <c r="N40" s="32"/>
      <c r="O40" s="32"/>
      <c r="P40" s="32"/>
      <c r="Q40" s="32"/>
      <c r="R40" s="32"/>
    </row>
    <row r="41" spans="1:18" ht="9.75" customHeight="1">
      <c r="A41" s="44"/>
      <c r="B41" s="44"/>
      <c r="C41" s="46"/>
      <c r="E41" s="49"/>
      <c r="F41" s="49"/>
      <c r="G41" s="49"/>
      <c r="H41" s="49"/>
      <c r="I41" s="63"/>
      <c r="J41" s="32"/>
      <c r="K41" s="32"/>
      <c r="L41" s="32"/>
      <c r="M41" s="32"/>
      <c r="N41" s="32"/>
      <c r="O41" s="32"/>
      <c r="P41" s="32"/>
      <c r="Q41" s="32"/>
      <c r="R41" s="32"/>
    </row>
    <row r="42" spans="1:18" ht="19.5" customHeight="1">
      <c r="A42" s="44"/>
      <c r="B42" s="44"/>
      <c r="C42" s="46" t="s">
        <v>56</v>
      </c>
      <c r="E42" s="50" t="s">
        <v>57</v>
      </c>
      <c r="F42" s="51">
        <v>0.05</v>
      </c>
      <c r="G42" s="45"/>
      <c r="H42" s="45"/>
      <c r="I42" s="48">
        <f>I40*F42</f>
        <v>24313.8207895</v>
      </c>
      <c r="J42" s="32"/>
      <c r="K42" s="32"/>
      <c r="L42" s="32"/>
      <c r="M42" s="32"/>
      <c r="N42" s="32"/>
      <c r="O42" s="32"/>
      <c r="P42" s="32"/>
      <c r="Q42" s="32"/>
      <c r="R42" s="32"/>
    </row>
    <row r="43" spans="1:18" ht="9.75" customHeight="1">
      <c r="A43" s="44"/>
      <c r="B43" s="44"/>
      <c r="C43" s="46"/>
      <c r="E43" s="45"/>
      <c r="F43" s="45"/>
      <c r="G43" s="45"/>
      <c r="H43" s="45"/>
      <c r="I43" s="63"/>
      <c r="J43" s="32"/>
      <c r="K43" s="32"/>
      <c r="L43" s="32"/>
      <c r="M43" s="32"/>
      <c r="N43" s="32"/>
      <c r="O43" s="32"/>
      <c r="P43" s="32"/>
      <c r="Q43" s="32"/>
      <c r="R43" s="32"/>
    </row>
    <row r="44" spans="1:18" ht="19.5" customHeight="1">
      <c r="A44" s="44"/>
      <c r="B44" s="44"/>
      <c r="C44" s="46" t="s">
        <v>27</v>
      </c>
      <c r="E44" s="45"/>
      <c r="F44" s="45"/>
      <c r="G44" s="45"/>
      <c r="H44" s="45"/>
      <c r="I44" s="62">
        <f>SUM(I40:I42)</f>
        <v>510590.2365795</v>
      </c>
      <c r="J44" s="32"/>
      <c r="K44" s="32"/>
      <c r="L44" s="32"/>
      <c r="M44" s="32"/>
      <c r="N44" s="32"/>
      <c r="O44" s="32"/>
      <c r="P44" s="32"/>
      <c r="Q44" s="32"/>
      <c r="R44" s="32"/>
    </row>
    <row r="45" spans="1:18" ht="9.75" customHeight="1">
      <c r="A45" s="44"/>
      <c r="B45" s="44"/>
      <c r="C45" s="46"/>
      <c r="E45" s="49"/>
      <c r="F45" s="49"/>
      <c r="G45" s="49"/>
      <c r="H45" s="49"/>
      <c r="I45" s="63"/>
      <c r="J45" s="32"/>
      <c r="K45" s="32"/>
      <c r="L45" s="32"/>
      <c r="M45" s="32"/>
      <c r="N45" s="32"/>
      <c r="O45" s="32"/>
      <c r="P45" s="32"/>
      <c r="Q45" s="32"/>
      <c r="R45" s="32"/>
    </row>
    <row r="46" spans="1:18" ht="19.5" customHeight="1">
      <c r="A46" s="44"/>
      <c r="B46" s="44"/>
      <c r="C46" s="46" t="s">
        <v>58</v>
      </c>
      <c r="E46" s="49" t="s">
        <v>59</v>
      </c>
      <c r="F46" s="49"/>
      <c r="G46" s="49"/>
      <c r="H46" s="45"/>
      <c r="I46" s="48">
        <f>(I44/1000)*12*1.1</f>
        <v>6739.7911228494</v>
      </c>
      <c r="J46" s="32"/>
      <c r="K46" s="32"/>
      <c r="L46" s="32"/>
      <c r="M46" s="32"/>
      <c r="N46" s="32"/>
      <c r="O46" s="32"/>
      <c r="P46" s="32"/>
      <c r="Q46" s="32"/>
      <c r="R46" s="32"/>
    </row>
    <row r="47" spans="1:9" ht="9.75" customHeight="1">
      <c r="A47" s="44"/>
      <c r="B47" s="44"/>
      <c r="C47" s="46"/>
      <c r="E47" s="49"/>
      <c r="F47" s="49"/>
      <c r="G47" s="49"/>
      <c r="H47" s="45"/>
      <c r="I47" s="63"/>
    </row>
    <row r="48" spans="1:9" ht="19.5" customHeight="1">
      <c r="A48" s="44"/>
      <c r="B48" s="44"/>
      <c r="C48" s="46" t="s">
        <v>27</v>
      </c>
      <c r="E48" s="49"/>
      <c r="F48" s="49"/>
      <c r="G48" s="49"/>
      <c r="H48" s="45"/>
      <c r="I48" s="62">
        <f>SUM(I44:I46)</f>
        <v>517330.0277023494</v>
      </c>
    </row>
    <row r="49" spans="1:9" ht="9.75" customHeight="1">
      <c r="A49" s="44"/>
      <c r="B49" s="44"/>
      <c r="C49" s="46"/>
      <c r="E49" s="49"/>
      <c r="F49" s="49"/>
      <c r="G49" s="49"/>
      <c r="H49" s="45"/>
      <c r="I49" s="63"/>
    </row>
    <row r="50" spans="1:9" ht="19.5" customHeight="1">
      <c r="A50" s="44"/>
      <c r="B50" s="44"/>
      <c r="C50" s="46" t="s">
        <v>63</v>
      </c>
      <c r="E50" s="49"/>
      <c r="F50" s="60" t="s">
        <v>64</v>
      </c>
      <c r="G50" s="61">
        <v>102.3</v>
      </c>
      <c r="H50" s="45"/>
      <c r="I50" s="48">
        <f>(I48)*((G50/100)-1)</f>
        <v>11898.59063715399</v>
      </c>
    </row>
    <row r="51" spans="1:9" ht="9.75" customHeight="1">
      <c r="A51" s="44"/>
      <c r="B51" s="44"/>
      <c r="C51" s="46"/>
      <c r="E51" s="49"/>
      <c r="F51" s="49"/>
      <c r="G51" s="49"/>
      <c r="H51" s="49"/>
      <c r="I51" s="46"/>
    </row>
    <row r="52" spans="1:9" ht="19.5" customHeight="1">
      <c r="A52" s="44"/>
      <c r="B52" s="44"/>
      <c r="C52" s="46" t="s">
        <v>60</v>
      </c>
      <c r="E52" s="49"/>
      <c r="F52" s="49"/>
      <c r="G52" s="49"/>
      <c r="H52" s="49"/>
      <c r="I52" s="64">
        <f>SUM(I48:I50)</f>
        <v>529228.6183395034</v>
      </c>
    </row>
    <row r="53" spans="1:8" ht="23.25">
      <c r="A53" s="38"/>
      <c r="B53" s="38"/>
      <c r="C53" s="38"/>
      <c r="D53" s="39"/>
      <c r="E53" s="41"/>
      <c r="F53" s="41"/>
      <c r="G53" s="41"/>
      <c r="H53" s="40"/>
    </row>
    <row r="54" spans="1:8" ht="23.25">
      <c r="A54" s="38"/>
      <c r="B54" s="38"/>
      <c r="C54" s="38"/>
      <c r="D54" s="39"/>
      <c r="E54" s="41"/>
      <c r="F54" s="41"/>
      <c r="G54" s="41"/>
      <c r="H54" s="40"/>
    </row>
    <row r="55" spans="1:8" ht="23.25">
      <c r="A55" s="38"/>
      <c r="B55" s="38"/>
      <c r="C55" s="38"/>
      <c r="D55" s="39"/>
      <c r="E55" s="41"/>
      <c r="F55" s="41"/>
      <c r="G55" s="41"/>
      <c r="H55" s="38"/>
    </row>
    <row r="56" spans="1:8" ht="23.25">
      <c r="A56" s="38"/>
      <c r="B56" s="38"/>
      <c r="C56" s="38"/>
      <c r="D56" s="39"/>
      <c r="E56" s="41"/>
      <c r="F56" s="41"/>
      <c r="G56" s="41"/>
      <c r="H56" s="38"/>
    </row>
    <row r="57" spans="4:7" ht="23.25">
      <c r="D57" s="39"/>
      <c r="E57" s="41"/>
      <c r="F57" s="41"/>
      <c r="G57" s="41"/>
    </row>
    <row r="58" spans="4:7" ht="23.25">
      <c r="D58" s="39"/>
      <c r="E58" s="41"/>
      <c r="F58" s="41"/>
      <c r="G58" s="41"/>
    </row>
    <row r="59" spans="4:7" ht="23.25">
      <c r="D59" s="39"/>
      <c r="E59" s="41"/>
      <c r="F59" s="41"/>
      <c r="G59" s="41"/>
    </row>
    <row r="60" spans="4:7" ht="23.25">
      <c r="D60" s="39"/>
      <c r="E60" s="41"/>
      <c r="F60" s="41"/>
      <c r="G60" s="41"/>
    </row>
    <row r="61" spans="4:7" ht="23.25">
      <c r="D61" s="39"/>
      <c r="E61" s="41"/>
      <c r="F61" s="41"/>
      <c r="G61" s="41"/>
    </row>
    <row r="62" spans="4:7" ht="23.25">
      <c r="D62" s="39"/>
      <c r="E62" s="41"/>
      <c r="F62" s="41"/>
      <c r="G62" s="41"/>
    </row>
    <row r="63" spans="4:7" ht="23.25">
      <c r="D63" s="39"/>
      <c r="E63" s="41"/>
      <c r="F63" s="41"/>
      <c r="G63" s="41"/>
    </row>
  </sheetData>
  <sheetProtection/>
  <printOptions/>
  <pageMargins left="0" right="0" top="0" bottom="0" header="0" footer="0"/>
  <pageSetup fitToHeight="2" fitToWidth="1" horizontalDpi="400" verticalDpi="400" orientation="portrait"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Reed Elsevier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BalboniBC</dc:creator>
  <cp:keywords/>
  <dc:description/>
  <cp:lastModifiedBy>admin</cp:lastModifiedBy>
  <cp:lastPrinted>2011-08-03T15:17:20Z</cp:lastPrinted>
  <dcterms:created xsi:type="dcterms:W3CDTF">2011-06-23T14:11:18Z</dcterms:created>
  <dcterms:modified xsi:type="dcterms:W3CDTF">2020-10-15T12:14:06Z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